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hidePivotFieldList="1" defaultThemeVersion="124226"/>
  <mc:AlternateContent xmlns:mc="http://schemas.openxmlformats.org/markup-compatibility/2006">
    <mc:Choice Requires="x15">
      <x15ac:absPath xmlns:x15ac="http://schemas.microsoft.com/office/spreadsheetml/2010/11/ac" url="C:\Users\henry.pineda\Desktop\2026\3 EJECUCION WEB\"/>
    </mc:Choice>
  </mc:AlternateContent>
  <xr:revisionPtr revIDLastSave="0" documentId="13_ncr:1_{BF618E5D-C78E-412B-A07C-456B22D6F721}" xr6:coauthVersionLast="36" xr6:coauthVersionMax="47" xr10:uidLastSave="{00000000-0000-0000-0000-000000000000}"/>
  <bookViews>
    <workbookView xWindow="0" yWindow="0" windowWidth="28800" windowHeight="12105" firstSheet="4" activeTab="4" xr2:uid="{26394B1E-0B53-4E3B-AD10-41B012BF3165}"/>
  </bookViews>
  <sheets>
    <sheet name="SENTENCI 2025" sheetId="1081" state="hidden" r:id="rId1"/>
    <sheet name="UNP" sheetId="77" state="hidden" r:id="rId2"/>
    <sheet name="BASE SENTENCIA" sheetId="1070" state="hidden" r:id="rId3"/>
    <sheet name="DATOS SENT" sheetId="551" state="hidden" r:id="rId4"/>
    <sheet name="CUADRO SENTENCIA" sheetId="60" r:id="rId5"/>
    <sheet name="DESAGREGADO MININTERIOR " sheetId="1078" state="hidden" r:id="rId6"/>
    <sheet name="NASA KIWE" sheetId="72" state="hidden" r:id="rId7"/>
    <sheet name="CONSOLIDADO " sheetId="66" r:id="rId8"/>
    <sheet name="POR DIRECCIONES" sheetId="129" r:id="rId9"/>
    <sheet name="ALERTAS DIRECCIONES" sheetId="6" r:id="rId10"/>
    <sheet name="DATOS REGALIAS" sheetId="1010" state="hidden" r:id="rId11"/>
    <sheet name="CONSOLIDADO SECTOR INTERIOR" sheetId="83" state="hidden" r:id="rId12"/>
    <sheet name="GLOSARIO" sheetId="987" state="hidden" r:id="rId13"/>
    <sheet name="GRAFICAS DE TENDENCIA " sheetId="1079" state="hidden" r:id="rId14"/>
    <sheet name="Comparativo Sector" sheetId="1073" state="hidden" r:id="rId15"/>
    <sheet name="BOMBEROS" sheetId="76" state="hidden" r:id="rId16"/>
    <sheet name="DER AUTOR" sheetId="73" state="hidden" r:id="rId17"/>
  </sheets>
  <externalReferences>
    <externalReference r:id="rId18"/>
    <externalReference r:id="rId19"/>
    <externalReference r:id="rId20"/>
    <externalReference r:id="rId21"/>
    <externalReference r:id="rId22"/>
    <externalReference r:id="rId23"/>
  </externalReferences>
  <definedNames>
    <definedName name="_xlnm._FilterDatabase" localSheetId="9" hidden="1">'ALERTAS DIRECCIONES'!$A$59:$G$61</definedName>
    <definedName name="_xlnm._FilterDatabase" localSheetId="3" hidden="1">'DATOS SENT'!$A$4:$AA$48</definedName>
    <definedName name="_xlnm._FilterDatabase" localSheetId="5" hidden="1">'DESAGREGADO MININTERIOR '!$A$3:$BQ$50</definedName>
    <definedName name="_xlnm._FilterDatabase" localSheetId="8" hidden="1">'POR DIRECCIONES'!$A$6:$BI$45</definedName>
    <definedName name="año">[1]Listas!$M$2:$M$8</definedName>
    <definedName name="_xlnm.Print_Area" localSheetId="9">'ALERTAS DIRECCIONES'!$A$1:$U$56</definedName>
    <definedName name="_xlnm.Print_Area" localSheetId="7">'CONSOLIDADO '!$A$3:$O$20</definedName>
    <definedName name="_xlnm.Print_Area" localSheetId="12">GLOSARIO!$A$2:$L$13</definedName>
    <definedName name="_xlnm.Print_Area" localSheetId="8">'POR DIRECCIONES'!$A$2:$Q$203</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9">'ALERTAS DIRECCIONES'!$A$1:$T$56</definedName>
    <definedName name="Print_Area" localSheetId="7">'CONSOLIDADO '!$A$3:$O$20</definedName>
    <definedName name="Print_Area" localSheetId="10">'DATOS REGALIAS'!$C$1:$Q$20</definedName>
    <definedName name="Print_Area" localSheetId="12">GLOSARIO!$A$1:$M$27</definedName>
    <definedName name="Print_Area" localSheetId="8">'POR DIRECCIONES'!$A$2:$P$203</definedName>
    <definedName name="Print_Titles" localSheetId="9">'ALERTAS DIRECCIONES'!$1:$4</definedName>
    <definedName name="Print_Titles" localSheetId="7">'CONSOLIDADO '!$3:$21</definedName>
    <definedName name="Print_Titles" localSheetId="8">'POR DIRECCIONES'!$2:$5</definedName>
    <definedName name="Sumar?">[1]Listas!$F$2:$F$3</definedName>
    <definedName name="Tipo_gasto">[1]Listas!$D$2:$D$3</definedName>
    <definedName name="_xlnm.Print_Titles" localSheetId="9">'ALERTAS DIRECCIONES'!$1:$4</definedName>
    <definedName name="_xlnm.Print_Titles" localSheetId="8">'POR DIRECCIONES'!$2:$5</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49" i="1078" l="1"/>
  <c r="V49" i="1078"/>
  <c r="U49" i="1078"/>
  <c r="X49" i="1078" s="1"/>
  <c r="W48" i="1078"/>
  <c r="V48" i="1078"/>
  <c r="U48" i="1078"/>
  <c r="X48" i="1078" s="1"/>
  <c r="W47" i="1078"/>
  <c r="V47" i="1078"/>
  <c r="U47" i="1078"/>
  <c r="X47" i="1078" s="1"/>
  <c r="W46" i="1078"/>
  <c r="V46" i="1078"/>
  <c r="U46" i="1078"/>
  <c r="X46" i="1078" s="1"/>
  <c r="W45" i="1078"/>
  <c r="V45" i="1078"/>
  <c r="U45" i="1078"/>
  <c r="X45" i="1078" s="1"/>
  <c r="W44" i="1078"/>
  <c r="V44" i="1078"/>
  <c r="U44" i="1078"/>
  <c r="X44" i="1078" s="1"/>
  <c r="W43" i="1078"/>
  <c r="V43" i="1078"/>
  <c r="U43" i="1078"/>
  <c r="X43" i="1078" s="1"/>
  <c r="W42" i="1078"/>
  <c r="V42" i="1078"/>
  <c r="U42" i="1078"/>
  <c r="X42" i="1078" s="1"/>
  <c r="W41" i="1078"/>
  <c r="V41" i="1078"/>
  <c r="U41" i="1078"/>
  <c r="X41" i="1078" s="1"/>
  <c r="W40" i="1078"/>
  <c r="V40" i="1078"/>
  <c r="U40" i="1078"/>
  <c r="X40" i="1078" s="1"/>
  <c r="W39" i="1078"/>
  <c r="V39" i="1078"/>
  <c r="U39" i="1078"/>
  <c r="X39" i="1078" s="1"/>
  <c r="W38" i="1078"/>
  <c r="V38" i="1078"/>
  <c r="U38" i="1078"/>
  <c r="X38" i="1078" s="1"/>
  <c r="W37" i="1078"/>
  <c r="V37" i="1078"/>
  <c r="U37" i="1078"/>
  <c r="X37" i="1078" s="1"/>
  <c r="W36" i="1078"/>
  <c r="V36" i="1078"/>
  <c r="U36" i="1078"/>
  <c r="X36" i="1078" s="1"/>
  <c r="W35" i="1078"/>
  <c r="V35" i="1078"/>
  <c r="U35" i="1078"/>
  <c r="X35" i="1078" s="1"/>
  <c r="W34" i="1078"/>
  <c r="V34" i="1078"/>
  <c r="U34" i="1078"/>
  <c r="X34" i="1078" s="1"/>
  <c r="W33" i="1078"/>
  <c r="V33" i="1078"/>
  <c r="U33" i="1078"/>
  <c r="X33" i="1078" s="1"/>
  <c r="W32" i="1078"/>
  <c r="V32" i="1078"/>
  <c r="U32" i="1078"/>
  <c r="X32" i="1078" s="1"/>
  <c r="W31" i="1078"/>
  <c r="V31" i="1078"/>
  <c r="U31" i="1078"/>
  <c r="X31" i="1078" s="1"/>
  <c r="W30" i="1078"/>
  <c r="V30" i="1078"/>
  <c r="U30" i="1078"/>
  <c r="X30" i="1078" s="1"/>
  <c r="W29" i="1078"/>
  <c r="V29" i="1078"/>
  <c r="U29" i="1078"/>
  <c r="X29" i="1078" s="1"/>
  <c r="W28" i="1078"/>
  <c r="V28" i="1078"/>
  <c r="U28" i="1078"/>
  <c r="X28" i="1078" s="1"/>
  <c r="W27" i="1078"/>
  <c r="V27" i="1078"/>
  <c r="U27" i="1078"/>
  <c r="X27" i="1078" s="1"/>
  <c r="W26" i="1078"/>
  <c r="V26" i="1078"/>
  <c r="U26" i="1078"/>
  <c r="X26" i="1078" s="1"/>
  <c r="W25" i="1078"/>
  <c r="V25" i="1078"/>
  <c r="U25" i="1078"/>
  <c r="X25" i="1078" s="1"/>
  <c r="W24" i="1078"/>
  <c r="V24" i="1078"/>
  <c r="U24" i="1078"/>
  <c r="X24" i="1078" s="1"/>
  <c r="W23" i="1078"/>
  <c r="V23" i="1078"/>
  <c r="U23" i="1078"/>
  <c r="X23" i="1078" s="1"/>
  <c r="W22" i="1078"/>
  <c r="V22" i="1078"/>
  <c r="U22" i="1078"/>
  <c r="X22" i="1078" s="1"/>
  <c r="W21" i="1078"/>
  <c r="V21" i="1078"/>
  <c r="U21" i="1078"/>
  <c r="X21" i="1078" s="1"/>
  <c r="W20" i="1078"/>
  <c r="V20" i="1078"/>
  <c r="U20" i="1078"/>
  <c r="X20" i="1078" s="1"/>
  <c r="W19" i="1078"/>
  <c r="V19" i="1078"/>
  <c r="U19" i="1078"/>
  <c r="X19" i="1078" s="1"/>
  <c r="W18" i="1078"/>
  <c r="V18" i="1078"/>
  <c r="U18" i="1078"/>
  <c r="X18" i="1078" s="1"/>
  <c r="W17" i="1078"/>
  <c r="V17" i="1078"/>
  <c r="U17" i="1078"/>
  <c r="X17" i="1078" s="1"/>
  <c r="W16" i="1078"/>
  <c r="V16" i="1078"/>
  <c r="U16" i="1078"/>
  <c r="X16" i="1078" s="1"/>
  <c r="W15" i="1078"/>
  <c r="V15" i="1078"/>
  <c r="U15" i="1078"/>
  <c r="X15" i="1078" s="1"/>
  <c r="W14" i="1078"/>
  <c r="V14" i="1078"/>
  <c r="U14" i="1078"/>
  <c r="X14" i="1078" s="1"/>
  <c r="W13" i="1078"/>
  <c r="V13" i="1078"/>
  <c r="U13" i="1078"/>
  <c r="X13" i="1078" s="1"/>
  <c r="W12" i="1078"/>
  <c r="V12" i="1078"/>
  <c r="U12" i="1078"/>
  <c r="X12" i="1078" s="1"/>
  <c r="W11" i="1078"/>
  <c r="V11" i="1078"/>
  <c r="U11" i="1078"/>
  <c r="X11" i="1078" s="1"/>
  <c r="W10" i="1078"/>
  <c r="V10" i="1078"/>
  <c r="U10" i="1078"/>
  <c r="X10" i="1078" s="1"/>
  <c r="W9" i="1078"/>
  <c r="V9" i="1078"/>
  <c r="U9" i="1078"/>
  <c r="X9" i="1078" s="1"/>
  <c r="W8" i="1078"/>
  <c r="V8" i="1078"/>
  <c r="U8" i="1078"/>
  <c r="X8" i="1078" s="1"/>
  <c r="W7" i="1078"/>
  <c r="V7" i="1078"/>
  <c r="U7" i="1078"/>
  <c r="X7" i="1078" s="1"/>
  <c r="W6" i="1078"/>
  <c r="V6" i="1078"/>
  <c r="U6" i="1078"/>
  <c r="X6" i="1078" s="1"/>
  <c r="W5" i="1078"/>
  <c r="V5" i="1078"/>
  <c r="U5" i="1078"/>
  <c r="X5" i="1078" s="1"/>
  <c r="W4" i="1078"/>
  <c r="V4" i="1078"/>
  <c r="U4" i="1078"/>
  <c r="X4" i="1078" s="1"/>
  <c r="W3" i="1078"/>
  <c r="W2" i="1078" s="1"/>
  <c r="V3" i="1078"/>
  <c r="V2" i="1078" s="1"/>
  <c r="U3" i="1078"/>
  <c r="X3" i="1078" s="1"/>
  <c r="X2" i="1078" s="1"/>
  <c r="U2" i="1078" l="1"/>
  <c r="T3" i="1078" l="1"/>
  <c r="T4" i="1078"/>
  <c r="T5" i="1078"/>
  <c r="T6" i="1078"/>
  <c r="T7" i="1078"/>
  <c r="T8" i="1078"/>
  <c r="T9" i="1078"/>
  <c r="T10" i="1078"/>
  <c r="T11" i="1078"/>
  <c r="T12" i="1078"/>
  <c r="T13" i="1078"/>
  <c r="T14" i="1078"/>
  <c r="T15" i="1078"/>
  <c r="T16" i="1078"/>
  <c r="T17" i="1078"/>
  <c r="T18" i="1078"/>
  <c r="T19" i="1078"/>
  <c r="T20" i="1078"/>
  <c r="T21" i="1078"/>
  <c r="T22" i="1078"/>
  <c r="T23" i="1078"/>
  <c r="T24" i="1078"/>
  <c r="T25" i="1078"/>
  <c r="T26" i="1078"/>
  <c r="T27" i="1078"/>
  <c r="T28" i="1078"/>
  <c r="T29" i="1078"/>
  <c r="T30" i="1078"/>
  <c r="T31" i="1078"/>
  <c r="T32" i="1078"/>
  <c r="T33" i="1078"/>
  <c r="T34" i="1078"/>
  <c r="T35" i="1078"/>
  <c r="T36" i="1078"/>
  <c r="T37" i="1078"/>
  <c r="T38" i="1078"/>
  <c r="T39" i="1078"/>
  <c r="T40" i="1078"/>
  <c r="T41" i="1078"/>
  <c r="T42" i="1078"/>
  <c r="T43" i="1078"/>
  <c r="T44" i="1078"/>
  <c r="T45" i="1078"/>
  <c r="T46" i="1078"/>
  <c r="T47" i="1078"/>
  <c r="T48" i="1078"/>
  <c r="T49" i="1078"/>
  <c r="T2" i="1078" l="1"/>
  <c r="L47" i="1078"/>
  <c r="L6" i="1078"/>
  <c r="Q20" i="1070" l="1"/>
  <c r="L20" i="1078" l="1"/>
  <c r="L36" i="1078"/>
  <c r="L38" i="1078"/>
  <c r="L40" i="1078"/>
  <c r="Q49" i="1070" l="1"/>
  <c r="R49" i="1070"/>
  <c r="AA49" i="1070" l="1"/>
  <c r="B3" i="1070" l="1"/>
  <c r="M57" i="1078" l="1"/>
  <c r="M66" i="1078" s="1"/>
  <c r="N57" i="1078"/>
  <c r="N66" i="1078" s="1"/>
  <c r="O57" i="1078"/>
  <c r="O66" i="1078" s="1"/>
  <c r="P57" i="1078"/>
  <c r="P66" i="1078" s="1"/>
  <c r="Q57" i="1078"/>
  <c r="R57" i="1078"/>
  <c r="R66" i="1078" s="1"/>
  <c r="S57" i="1078"/>
  <c r="S66" i="1078" s="1"/>
  <c r="M56" i="1078"/>
  <c r="N56" i="1078"/>
  <c r="N65" i="1078" s="1"/>
  <c r="O56" i="1078"/>
  <c r="O65" i="1078" s="1"/>
  <c r="P56" i="1078"/>
  <c r="P65" i="1078" s="1"/>
  <c r="Q56" i="1078"/>
  <c r="Q65" i="1078" s="1"/>
  <c r="R56" i="1078"/>
  <c r="R65" i="1078" s="1"/>
  <c r="S56" i="1078"/>
  <c r="S65" i="1078" s="1"/>
  <c r="M55" i="1078"/>
  <c r="M64" i="1078" s="1"/>
  <c r="N55" i="1078"/>
  <c r="N64" i="1078" s="1"/>
  <c r="O55" i="1078"/>
  <c r="O64" i="1078" s="1"/>
  <c r="P55" i="1078"/>
  <c r="P64" i="1078" s="1"/>
  <c r="Q55" i="1078"/>
  <c r="Q64" i="1078" s="1"/>
  <c r="R55" i="1078"/>
  <c r="R64" i="1078" s="1"/>
  <c r="S55" i="1078"/>
  <c r="S64" i="1078" s="1"/>
  <c r="M54" i="1078"/>
  <c r="M63" i="1078" s="1"/>
  <c r="N54" i="1078"/>
  <c r="O54" i="1078"/>
  <c r="P54" i="1078"/>
  <c r="P63" i="1078" s="1"/>
  <c r="Q54" i="1078"/>
  <c r="Q63" i="1078" s="1"/>
  <c r="R54" i="1078"/>
  <c r="R63" i="1078" s="1"/>
  <c r="S54" i="1078"/>
  <c r="S2" i="1078"/>
  <c r="R2" i="1078"/>
  <c r="Q2" i="1078"/>
  <c r="P2" i="1078"/>
  <c r="O2" i="1078"/>
  <c r="N2" i="1078"/>
  <c r="M2" i="1078"/>
  <c r="L2" i="1078"/>
  <c r="O58" i="1078" l="1"/>
  <c r="X50" i="1078"/>
  <c r="N58" i="1078"/>
  <c r="Q58" i="1078"/>
  <c r="O63" i="1078"/>
  <c r="R58" i="1078"/>
  <c r="S58" i="1078"/>
  <c r="S63" i="1078"/>
  <c r="Q66" i="1078"/>
  <c r="N63" i="1078"/>
  <c r="P58" i="1078"/>
  <c r="M65" i="1078"/>
  <c r="M58" i="1078"/>
  <c r="S49" i="1070" l="1"/>
  <c r="T49" i="1070"/>
  <c r="U49" i="1070"/>
  <c r="V49" i="1070"/>
  <c r="W49" i="1070"/>
  <c r="X49" i="1070"/>
  <c r="Y49" i="1070"/>
  <c r="Z49" i="1070"/>
  <c r="V50" i="1078" l="1"/>
  <c r="W50" i="1078"/>
  <c r="U50" i="1078"/>
  <c r="L57" i="1078" l="1"/>
  <c r="T57" i="1078" s="1"/>
  <c r="L56" i="1078"/>
  <c r="T56" i="1078" s="1"/>
  <c r="L55" i="1078"/>
  <c r="L54" i="1078"/>
  <c r="T55" i="1078" l="1"/>
  <c r="L64" i="1078"/>
  <c r="T54" i="1078"/>
  <c r="T63" i="1078" s="1"/>
  <c r="L63" i="1078"/>
  <c r="L65" i="1078"/>
  <c r="L66" i="1078"/>
  <c r="W55" i="1078"/>
  <c r="W56" i="1078"/>
  <c r="V54" i="1078"/>
  <c r="W57" i="1078"/>
  <c r="U57" i="1078"/>
  <c r="V57" i="1078"/>
  <c r="W54" i="1078"/>
  <c r="U54" i="1078"/>
  <c r="U63" i="1078" s="1"/>
  <c r="V56" i="1078"/>
  <c r="U56" i="1078"/>
  <c r="U55" i="1078"/>
  <c r="V55" i="1078"/>
  <c r="L58" i="1078"/>
  <c r="V63" i="1078" l="1"/>
  <c r="U64" i="1078"/>
  <c r="X65" i="1078"/>
  <c r="T50" i="1078"/>
  <c r="X55" i="1078"/>
  <c r="X64" i="1078" s="1"/>
  <c r="X57" i="1078"/>
  <c r="X66" i="1078" s="1"/>
  <c r="V64" i="1078"/>
  <c r="W63" i="1078"/>
  <c r="W64" i="1078"/>
  <c r="W65" i="1078"/>
  <c r="V66" i="1078"/>
  <c r="U65" i="1078"/>
  <c r="U66" i="1078"/>
  <c r="V65" i="1078"/>
  <c r="W66" i="1078"/>
  <c r="X54" i="1078"/>
  <c r="X63" i="1078" s="1"/>
  <c r="W58" i="1078"/>
  <c r="U58" i="1078"/>
  <c r="V58" i="1078"/>
  <c r="T64" i="1078" l="1"/>
  <c r="T65" i="1078"/>
  <c r="X58" i="1078"/>
  <c r="T66" i="1078"/>
  <c r="T58" i="1078"/>
  <c r="Q48" i="1070" l="1"/>
  <c r="R48" i="1070"/>
  <c r="S48" i="1070"/>
  <c r="T48" i="1070"/>
  <c r="U48" i="1070"/>
  <c r="V48" i="1070"/>
  <c r="W48" i="1070"/>
  <c r="X48" i="1070"/>
  <c r="Y48" i="1070"/>
  <c r="Z48" i="1070"/>
  <c r="AA48" i="1070"/>
  <c r="R55" i="1070"/>
  <c r="R56" i="1070"/>
  <c r="R57" i="1070"/>
  <c r="R58" i="1070"/>
  <c r="R53" i="1070" l="1"/>
  <c r="Z51" i="1070"/>
  <c r="T51" i="1070"/>
  <c r="V51" i="1070"/>
  <c r="U51" i="1070"/>
  <c r="Y51" i="1070"/>
  <c r="X51" i="1070"/>
  <c r="S51" i="1070"/>
  <c r="R51" i="1070"/>
  <c r="AA51" i="1070"/>
  <c r="R59" i="1070"/>
  <c r="W51" i="1070"/>
  <c r="Q51" i="1070"/>
  <c r="P67" i="1078" l="1"/>
  <c r="Q67" i="1078" l="1"/>
  <c r="M67" i="1078" l="1"/>
  <c r="N67" i="1078"/>
  <c r="O67" i="1078"/>
  <c r="W67" i="1078" l="1"/>
  <c r="K15" i="1010" l="1"/>
  <c r="K14" i="1010"/>
  <c r="K13" i="1010"/>
  <c r="K12" i="1010"/>
  <c r="L16" i="1010" l="1"/>
  <c r="H16" i="1010"/>
  <c r="AA45" i="551" l="1"/>
  <c r="B3" i="1073" l="1"/>
  <c r="B1" i="1073"/>
  <c r="G60" i="1079"/>
  <c r="E60" i="1079"/>
  <c r="A2" i="987"/>
  <c r="J7" i="1073"/>
  <c r="E17" i="83"/>
  <c r="B8" i="83"/>
  <c r="Q47" i="1010"/>
  <c r="P47" i="1010"/>
  <c r="L47" i="1010"/>
  <c r="K47" i="1010"/>
  <c r="H47" i="1010"/>
  <c r="P46" i="1010"/>
  <c r="J46" i="1010"/>
  <c r="Q43" i="1010"/>
  <c r="Q18" i="1010"/>
  <c r="L18" i="1010"/>
  <c r="H7" i="1073" s="1"/>
  <c r="K18" i="1010"/>
  <c r="K46" i="1010" s="1"/>
  <c r="J18" i="1010"/>
  <c r="I18" i="1010"/>
  <c r="I46" i="1010" s="1"/>
  <c r="H18" i="1010"/>
  <c r="G18" i="1010"/>
  <c r="G46" i="1010" s="1"/>
  <c r="Q17" i="1010"/>
  <c r="L17" i="1010"/>
  <c r="K17" i="1010"/>
  <c r="J17" i="1010"/>
  <c r="G16" i="1010"/>
  <c r="F16" i="1010"/>
  <c r="E18" i="1010" s="1"/>
  <c r="D7" i="1073" s="1"/>
  <c r="R14" i="1010"/>
  <c r="O14" i="1010"/>
  <c r="R13" i="1010"/>
  <c r="P13" i="1010"/>
  <c r="O13" i="1010"/>
  <c r="R12" i="1010"/>
  <c r="P12" i="1010"/>
  <c r="O12" i="1010"/>
  <c r="AA46" i="551"/>
  <c r="Z46" i="551"/>
  <c r="Y46" i="551"/>
  <c r="X46" i="551"/>
  <c r="W46" i="551"/>
  <c r="V46" i="551"/>
  <c r="U46" i="551"/>
  <c r="T46" i="551"/>
  <c r="S46" i="551"/>
  <c r="R46" i="551"/>
  <c r="Q46"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R19" i="551"/>
  <c r="Q19" i="551"/>
  <c r="B3" i="551"/>
  <c r="AA1" i="1070"/>
  <c r="AA50" i="551" s="1"/>
  <c r="Z1" i="1070"/>
  <c r="Z50" i="551" s="1"/>
  <c r="Y1" i="1070"/>
  <c r="Y50" i="551" s="1"/>
  <c r="X1" i="1070"/>
  <c r="X50" i="551" s="1"/>
  <c r="W1" i="1070"/>
  <c r="W50" i="551" s="1"/>
  <c r="V1" i="1070"/>
  <c r="V50" i="551" s="1"/>
  <c r="U1" i="1070"/>
  <c r="U50" i="551" s="1"/>
  <c r="T1" i="1070"/>
  <c r="T50" i="551" s="1"/>
  <c r="R1" i="1070"/>
  <c r="R50" i="551" s="1"/>
  <c r="Q1" i="1070"/>
  <c r="Q50" i="551" s="1"/>
  <c r="R47" i="551" l="1"/>
  <c r="P58" i="1070"/>
  <c r="P57" i="1070"/>
  <c r="P56" i="1070"/>
  <c r="P55" i="1070"/>
  <c r="O16" i="1010"/>
  <c r="K16" i="1010"/>
  <c r="M17" i="1010"/>
  <c r="N17" i="1010" s="1"/>
  <c r="Q46" i="1010"/>
  <c r="P18" i="1010"/>
  <c r="M18" i="1010"/>
  <c r="M46" i="1010" s="1"/>
  <c r="L46" i="1010"/>
  <c r="F7" i="1073"/>
  <c r="F18" i="1010"/>
  <c r="H46" i="1010"/>
  <c r="F9" i="72"/>
  <c r="C6" i="72"/>
  <c r="D9" i="72"/>
  <c r="D10" i="72" s="1"/>
  <c r="J10" i="1073"/>
  <c r="D6" i="72"/>
  <c r="J14" i="1073"/>
  <c r="F6" i="72"/>
  <c r="B6" i="72"/>
  <c r="B9" i="72"/>
  <c r="B10" i="72" s="1"/>
  <c r="C16" i="83"/>
  <c r="C17" i="83" s="1"/>
  <c r="G16" i="83"/>
  <c r="W47" i="551"/>
  <c r="W49" i="551" s="1"/>
  <c r="W51" i="551" s="1"/>
  <c r="Q47" i="551"/>
  <c r="Q49" i="551" s="1"/>
  <c r="Q51" i="551" s="1"/>
  <c r="V47" i="551"/>
  <c r="V49" i="551" s="1"/>
  <c r="V51" i="551" s="1"/>
  <c r="Z47" i="551"/>
  <c r="Z49" i="551" s="1"/>
  <c r="Z51" i="551" s="1"/>
  <c r="U47" i="551"/>
  <c r="U49" i="551" s="1"/>
  <c r="U51" i="551" s="1"/>
  <c r="R49" i="551"/>
  <c r="R51" i="551" s="1"/>
  <c r="X47" i="551"/>
  <c r="X49" i="551" s="1"/>
  <c r="X51" i="551" s="1"/>
  <c r="Y47" i="551"/>
  <c r="Y49" i="551" s="1"/>
  <c r="Y51" i="551" s="1"/>
  <c r="T47" i="551"/>
  <c r="T49" i="551" s="1"/>
  <c r="T51" i="551" s="1"/>
  <c r="AA47" i="551"/>
  <c r="AA49" i="551" s="1"/>
  <c r="AA51" i="551" s="1"/>
  <c r="Q55" i="1070" l="1"/>
  <c r="Q56" i="1070"/>
  <c r="Q57" i="1070"/>
  <c r="Q58" i="1070"/>
  <c r="P59" i="1070"/>
  <c r="I5" i="72"/>
  <c r="J16" i="83"/>
  <c r="J17" i="83" s="1"/>
  <c r="K5" i="72"/>
  <c r="C5" i="72"/>
  <c r="D14" i="1073"/>
  <c r="F5" i="72"/>
  <c r="B5" i="72"/>
  <c r="O18" i="1010"/>
  <c r="E7" i="1073"/>
  <c r="F46" i="1010"/>
  <c r="N18" i="1010"/>
  <c r="R18" i="1010"/>
  <c r="F47" i="1010"/>
  <c r="J17" i="1073"/>
  <c r="E6" i="72"/>
  <c r="H6" i="72" s="1"/>
  <c r="D5" i="72"/>
  <c r="L16" i="83"/>
  <c r="G17" i="83"/>
  <c r="I6" i="72"/>
  <c r="H14" i="1073"/>
  <c r="K9" i="72"/>
  <c r="K6" i="72"/>
  <c r="I9" i="72"/>
  <c r="F14" i="1073"/>
  <c r="F10" i="72"/>
  <c r="C9" i="72"/>
  <c r="D8" i="72" l="1"/>
  <c r="D11" i="72" s="1"/>
  <c r="B8" i="72"/>
  <c r="B11" i="72" s="1"/>
  <c r="H13" i="1073"/>
  <c r="Q59" i="1070"/>
  <c r="K7" i="72"/>
  <c r="C7" i="72"/>
  <c r="C8" i="72"/>
  <c r="B7" i="72"/>
  <c r="D7" i="72"/>
  <c r="I7" i="72"/>
  <c r="T67" i="1078"/>
  <c r="E5" i="72"/>
  <c r="L5" i="72" s="1"/>
  <c r="J13" i="1073"/>
  <c r="J15" i="1073" s="1"/>
  <c r="F7" i="72"/>
  <c r="G7" i="1073"/>
  <c r="J6" i="1073"/>
  <c r="L6" i="72"/>
  <c r="G6" i="72"/>
  <c r="J19" i="1073"/>
  <c r="J6" i="72"/>
  <c r="L17" i="83"/>
  <c r="C10" i="72"/>
  <c r="E10" i="72" s="1"/>
  <c r="H10" i="72" s="1"/>
  <c r="E9" i="72"/>
  <c r="L9" i="72" s="1"/>
  <c r="I10" i="72"/>
  <c r="K10" i="72"/>
  <c r="J5" i="72" l="1"/>
  <c r="H5" i="72"/>
  <c r="G5" i="72"/>
  <c r="K8" i="72"/>
  <c r="K11" i="72" s="1"/>
  <c r="E14" i="1073"/>
  <c r="G14" i="1073" s="1"/>
  <c r="E7" i="72"/>
  <c r="G7" i="72" s="1"/>
  <c r="F8" i="72"/>
  <c r="F11" i="72" s="1"/>
  <c r="D13" i="1073"/>
  <c r="D15" i="1073" s="1"/>
  <c r="F13" i="1073"/>
  <c r="F15" i="1073" s="1"/>
  <c r="I8" i="72"/>
  <c r="I11" i="72" s="1"/>
  <c r="G10" i="72"/>
  <c r="C11" i="72"/>
  <c r="E11" i="72" s="1"/>
  <c r="L10" i="72"/>
  <c r="J9" i="72"/>
  <c r="J16" i="1073"/>
  <c r="J18" i="1073" s="1"/>
  <c r="J10" i="72"/>
  <c r="E8" i="72"/>
  <c r="H9" i="72"/>
  <c r="G9" i="72"/>
  <c r="H15" i="1073"/>
  <c r="L8" i="72" l="1"/>
  <c r="H11" i="72"/>
  <c r="I14" i="1073"/>
  <c r="L7" i="72"/>
  <c r="J7" i="72"/>
  <c r="H7" i="72"/>
  <c r="J5" i="1073"/>
  <c r="J8" i="1073" s="1"/>
  <c r="D16" i="83"/>
  <c r="E13" i="1073"/>
  <c r="J8" i="72"/>
  <c r="L11" i="72"/>
  <c r="H8" i="72"/>
  <c r="G8" i="72"/>
  <c r="J11" i="72"/>
  <c r="G11" i="72"/>
  <c r="D17" i="83" l="1"/>
  <c r="F16" i="83"/>
  <c r="K16" i="83"/>
  <c r="E15" i="1073"/>
  <c r="I13" i="1073"/>
  <c r="G13" i="1073"/>
  <c r="H16" i="83" l="1"/>
  <c r="F17" i="83"/>
  <c r="I16" i="83"/>
  <c r="M16" i="83"/>
  <c r="K17" i="83"/>
  <c r="I15" i="1073"/>
  <c r="G15" i="1073"/>
  <c r="H17" i="83" l="1"/>
  <c r="M17" i="83"/>
  <c r="I17" i="83"/>
  <c r="S1" i="1070" l="1"/>
  <c r="S50" i="551" s="1"/>
  <c r="S19" i="551"/>
  <c r="S53" i="551" s="1"/>
  <c r="S47" i="551" l="1"/>
  <c r="S49" i="551" s="1"/>
  <c r="S51" i="551" s="1"/>
  <c r="X67" i="1078" l="1"/>
  <c r="U67" i="1078" l="1"/>
  <c r="V67" i="1078" l="1"/>
  <c r="L67" i="1078" l="1"/>
  <c r="L61" i="1078"/>
  <c r="J9" i="1073" l="1"/>
  <c r="J20" i="1073"/>
  <c r="J21" i="1073" s="1"/>
  <c r="J11" i="1073"/>
  <c r="J12" i="1073" s="1"/>
  <c r="J22" i="1073" s="1"/>
  <c r="F6" i="76" l="1"/>
  <c r="K6" i="77"/>
  <c r="D6" i="77"/>
  <c r="B6" i="77"/>
  <c r="F9" i="76"/>
  <c r="D11" i="73"/>
  <c r="D12" i="73" s="1"/>
  <c r="C6" i="76"/>
  <c r="D6" i="76"/>
  <c r="C10" i="77"/>
  <c r="K6" i="76"/>
  <c r="B6" i="76"/>
  <c r="F10" i="77"/>
  <c r="D10" i="1073"/>
  <c r="L8" i="83"/>
  <c r="D10" i="77"/>
  <c r="F20" i="1073"/>
  <c r="F11" i="73"/>
  <c r="C11" i="73"/>
  <c r="C12" i="73" s="1"/>
  <c r="F12" i="77"/>
  <c r="F13" i="77" s="1"/>
  <c r="F7" i="73"/>
  <c r="D8" i="77"/>
  <c r="B8" i="77"/>
  <c r="F6" i="77"/>
  <c r="D17" i="1073"/>
  <c r="C8" i="77"/>
  <c r="C7" i="73"/>
  <c r="C10" i="76"/>
  <c r="B11" i="73"/>
  <c r="B12" i="73" s="1"/>
  <c r="G8" i="83"/>
  <c r="K7" i="73"/>
  <c r="D7" i="73"/>
  <c r="S55" i="1070"/>
  <c r="D12" i="77" l="1"/>
  <c r="D13" i="77" s="1"/>
  <c r="D11" i="1073"/>
  <c r="B10" i="77"/>
  <c r="F8" i="77"/>
  <c r="K8" i="77"/>
  <c r="B7" i="76"/>
  <c r="E6" i="76"/>
  <c r="G6" i="76" s="1"/>
  <c r="C6" i="77"/>
  <c r="B5" i="76"/>
  <c r="B6" i="73"/>
  <c r="I7" i="76"/>
  <c r="D20" i="1073"/>
  <c r="D5" i="77"/>
  <c r="C7" i="76"/>
  <c r="C8" i="73"/>
  <c r="D8" i="83"/>
  <c r="E6" i="83"/>
  <c r="I9" i="77"/>
  <c r="I5" i="77"/>
  <c r="C9" i="76"/>
  <c r="I11" i="73"/>
  <c r="I12" i="73" s="1"/>
  <c r="D7" i="76"/>
  <c r="I5" i="76"/>
  <c r="K5" i="77"/>
  <c r="C8" i="83"/>
  <c r="D9" i="77"/>
  <c r="B9" i="76"/>
  <c r="B10" i="76"/>
  <c r="I8" i="73"/>
  <c r="E8" i="83"/>
  <c r="C6" i="73"/>
  <c r="B9" i="77"/>
  <c r="C9" i="77"/>
  <c r="K8" i="73"/>
  <c r="I6" i="76"/>
  <c r="F9" i="77"/>
  <c r="E9" i="76"/>
  <c r="K7" i="76"/>
  <c r="B7" i="73"/>
  <c r="B5" i="77"/>
  <c r="D8" i="73"/>
  <c r="C5" i="76"/>
  <c r="B9" i="73"/>
  <c r="F8" i="73"/>
  <c r="K9" i="73"/>
  <c r="K9" i="77"/>
  <c r="B8" i="73"/>
  <c r="D9" i="73"/>
  <c r="C5" i="77"/>
  <c r="F9" i="73"/>
  <c r="I9" i="73"/>
  <c r="S57" i="1070"/>
  <c r="S56" i="1070"/>
  <c r="S58" i="1070"/>
  <c r="H10" i="1073"/>
  <c r="K10" i="77"/>
  <c r="I8" i="77"/>
  <c r="I6" i="77"/>
  <c r="F17" i="1073"/>
  <c r="I9" i="76"/>
  <c r="I10" i="76"/>
  <c r="F10" i="1073"/>
  <c r="I10" i="77"/>
  <c r="C12" i="77"/>
  <c r="C13" i="77" s="1"/>
  <c r="I7" i="73"/>
  <c r="H20" i="1073"/>
  <c r="K11" i="73"/>
  <c r="F12" i="73"/>
  <c r="H17" i="1073"/>
  <c r="K9" i="76"/>
  <c r="K10" i="76"/>
  <c r="H11" i="1073"/>
  <c r="K12" i="77"/>
  <c r="K13" i="77" s="1"/>
  <c r="F10" i="76"/>
  <c r="D7" i="83" l="1"/>
  <c r="B12" i="77"/>
  <c r="B13" i="77" s="1"/>
  <c r="D7" i="77"/>
  <c r="K7" i="77"/>
  <c r="L7" i="83"/>
  <c r="F7" i="77"/>
  <c r="G7" i="83"/>
  <c r="B7" i="77"/>
  <c r="C7" i="83"/>
  <c r="I7" i="77"/>
  <c r="J7" i="83"/>
  <c r="G6" i="83"/>
  <c r="J6" i="76"/>
  <c r="L6" i="83"/>
  <c r="L6" i="76"/>
  <c r="L10" i="83"/>
  <c r="D6" i="1073"/>
  <c r="B8" i="76"/>
  <c r="B11" i="76" s="1"/>
  <c r="H6" i="76"/>
  <c r="E6" i="73"/>
  <c r="D6" i="83"/>
  <c r="F9" i="1073"/>
  <c r="C10" i="73"/>
  <c r="C13" i="73" s="1"/>
  <c r="I6" i="73"/>
  <c r="D8" i="76"/>
  <c r="I8" i="76"/>
  <c r="I11" i="76" s="1"/>
  <c r="S59" i="1070"/>
  <c r="J13" i="83"/>
  <c r="C10" i="83"/>
  <c r="D5" i="76"/>
  <c r="E9" i="83"/>
  <c r="E13" i="83"/>
  <c r="E14" i="83" s="1"/>
  <c r="E9" i="77"/>
  <c r="J9" i="83"/>
  <c r="E8" i="73"/>
  <c r="H8" i="73" s="1"/>
  <c r="K6" i="73"/>
  <c r="H9" i="76"/>
  <c r="G9" i="76"/>
  <c r="D6" i="73"/>
  <c r="F7" i="76"/>
  <c r="G9" i="83"/>
  <c r="E10" i="76"/>
  <c r="J10" i="76" s="1"/>
  <c r="F5" i="76"/>
  <c r="D9" i="76"/>
  <c r="D10" i="76"/>
  <c r="E17" i="1073"/>
  <c r="I17" i="1073" s="1"/>
  <c r="F5" i="77"/>
  <c r="F11" i="77" s="1"/>
  <c r="F14" i="77" s="1"/>
  <c r="E7" i="83"/>
  <c r="J9" i="76"/>
  <c r="I10" i="73"/>
  <c r="I13" i="73" s="1"/>
  <c r="C7" i="77"/>
  <c r="L9" i="76"/>
  <c r="C9" i="83"/>
  <c r="F11" i="1073"/>
  <c r="I12" i="77"/>
  <c r="I13" i="77" s="1"/>
  <c r="C6" i="83"/>
  <c r="K5" i="76"/>
  <c r="L9" i="83"/>
  <c r="D11" i="77"/>
  <c r="D14" i="77" s="1"/>
  <c r="F6" i="73"/>
  <c r="F10" i="73" s="1"/>
  <c r="F13" i="73" s="1"/>
  <c r="C9" i="73"/>
  <c r="D9" i="83"/>
  <c r="J8" i="83"/>
  <c r="K12" i="73"/>
  <c r="E11" i="1073"/>
  <c r="E12" i="77"/>
  <c r="C11" i="77" l="1"/>
  <c r="C14" i="77" s="1"/>
  <c r="E6" i="77"/>
  <c r="J6" i="77" s="1"/>
  <c r="F7" i="83"/>
  <c r="I7" i="83" s="1"/>
  <c r="D16" i="1073"/>
  <c r="D18" i="1073" s="1"/>
  <c r="E7" i="76"/>
  <c r="G7" i="76" s="1"/>
  <c r="L6" i="73"/>
  <c r="E10" i="77"/>
  <c r="G10" i="77" s="1"/>
  <c r="L13" i="83"/>
  <c r="L14" i="83" s="1"/>
  <c r="E5" i="83"/>
  <c r="J6" i="73"/>
  <c r="E10" i="1073"/>
  <c r="G10" i="1073" s="1"/>
  <c r="D5" i="1073"/>
  <c r="D8" i="1073" s="1"/>
  <c r="C5" i="83"/>
  <c r="J8" i="73"/>
  <c r="G8" i="73"/>
  <c r="L8" i="73"/>
  <c r="H10" i="76"/>
  <c r="F6" i="83"/>
  <c r="E9" i="73"/>
  <c r="H9" i="73" s="1"/>
  <c r="D11" i="76"/>
  <c r="H9" i="1073"/>
  <c r="H12" i="1073" s="1"/>
  <c r="K11" i="77"/>
  <c r="K14" i="77" s="1"/>
  <c r="E7" i="73"/>
  <c r="J7" i="73" s="1"/>
  <c r="F19" i="1073"/>
  <c r="F21" i="1073" s="1"/>
  <c r="L10" i="76"/>
  <c r="I11" i="77"/>
  <c r="I14" i="77" s="1"/>
  <c r="G10" i="76"/>
  <c r="G17" i="1073"/>
  <c r="E5" i="77"/>
  <c r="L5" i="77" s="1"/>
  <c r="E7" i="77"/>
  <c r="J7" i="77" s="1"/>
  <c r="H19" i="1073"/>
  <c r="H21" i="1073" s="1"/>
  <c r="K10" i="73"/>
  <c r="K13" i="73" s="1"/>
  <c r="E8" i="77"/>
  <c r="J8" i="77" s="1"/>
  <c r="J10" i="83"/>
  <c r="G6" i="73"/>
  <c r="F16" i="1073"/>
  <c r="F18" i="1073" s="1"/>
  <c r="E10" i="83"/>
  <c r="E19" i="1073"/>
  <c r="K8" i="76"/>
  <c r="K11" i="76" s="1"/>
  <c r="H16" i="1073"/>
  <c r="H18" i="1073" s="1"/>
  <c r="L5" i="83"/>
  <c r="D10" i="83"/>
  <c r="D13" i="83"/>
  <c r="D14" i="83" s="1"/>
  <c r="G11" i="1073"/>
  <c r="C13" i="83"/>
  <c r="C14" i="83" s="1"/>
  <c r="E20" i="1073"/>
  <c r="E11" i="73"/>
  <c r="H6" i="73"/>
  <c r="D10" i="73"/>
  <c r="D13" i="73" s="1"/>
  <c r="F9" i="83"/>
  <c r="I9" i="83" s="1"/>
  <c r="D9" i="1073"/>
  <c r="D12" i="1073" s="1"/>
  <c r="B11" i="77"/>
  <c r="B14" i="77" s="1"/>
  <c r="C8" i="76"/>
  <c r="C11" i="76" s="1"/>
  <c r="F8" i="76"/>
  <c r="G10" i="83"/>
  <c r="G13" i="83"/>
  <c r="G14" i="83" s="1"/>
  <c r="E5" i="76"/>
  <c r="H6" i="1073"/>
  <c r="D19" i="1073"/>
  <c r="D21" i="1073" s="1"/>
  <c r="B10" i="73"/>
  <c r="B13" i="73" s="1"/>
  <c r="G5" i="83"/>
  <c r="H9" i="77"/>
  <c r="G9" i="77"/>
  <c r="J9" i="77"/>
  <c r="L9" i="77"/>
  <c r="H6" i="77"/>
  <c r="L6" i="77"/>
  <c r="G6" i="77"/>
  <c r="H12" i="77"/>
  <c r="E13" i="77"/>
  <c r="H13" i="77" s="1"/>
  <c r="F6" i="1073"/>
  <c r="J6" i="83"/>
  <c r="I11" i="1073"/>
  <c r="F12" i="1073"/>
  <c r="J14" i="83"/>
  <c r="L7" i="76" l="1"/>
  <c r="J7" i="76"/>
  <c r="H7" i="76"/>
  <c r="H10" i="77"/>
  <c r="L7" i="77"/>
  <c r="G7" i="77"/>
  <c r="E10" i="73"/>
  <c r="J10" i="73" s="1"/>
  <c r="H7" i="77"/>
  <c r="J10" i="77"/>
  <c r="L10" i="77"/>
  <c r="J9" i="73"/>
  <c r="I10" i="1073"/>
  <c r="E11" i="83"/>
  <c r="E12" i="83" s="1"/>
  <c r="E15" i="83" s="1"/>
  <c r="E18" i="83" s="1"/>
  <c r="G9" i="73"/>
  <c r="L9" i="73"/>
  <c r="C11" i="83"/>
  <c r="C12" i="83" s="1"/>
  <c r="C15" i="83" s="1"/>
  <c r="C18" i="83" s="1"/>
  <c r="L7" i="73"/>
  <c r="G7" i="73"/>
  <c r="H7" i="73"/>
  <c r="E9" i="1073"/>
  <c r="E12" i="1073" s="1"/>
  <c r="I12" i="1073" s="1"/>
  <c r="E11" i="77"/>
  <c r="J11" i="77" s="1"/>
  <c r="E21" i="1073"/>
  <c r="I21" i="1073" s="1"/>
  <c r="G5" i="77"/>
  <c r="J5" i="77"/>
  <c r="H5" i="77"/>
  <c r="G8" i="77"/>
  <c r="F8" i="83"/>
  <c r="I8" i="83" s="1"/>
  <c r="L8" i="77"/>
  <c r="H8" i="77"/>
  <c r="K7" i="83"/>
  <c r="M7" i="83"/>
  <c r="H7" i="83"/>
  <c r="K9" i="83"/>
  <c r="D5" i="83"/>
  <c r="M9" i="83"/>
  <c r="H9" i="83"/>
  <c r="L11" i="83"/>
  <c r="L12" i="83" s="1"/>
  <c r="L15" i="83" s="1"/>
  <c r="F13" i="83"/>
  <c r="K13" i="83" s="1"/>
  <c r="F10" i="83"/>
  <c r="K10" i="83" s="1"/>
  <c r="H11" i="73"/>
  <c r="G11" i="73"/>
  <c r="E12" i="73"/>
  <c r="J11" i="73"/>
  <c r="L11" i="73"/>
  <c r="G20" i="1073"/>
  <c r="I20" i="1073"/>
  <c r="H5" i="76"/>
  <c r="J5" i="76"/>
  <c r="F11" i="76"/>
  <c r="G5" i="76"/>
  <c r="L5" i="76"/>
  <c r="D22" i="1073"/>
  <c r="E16" i="1073"/>
  <c r="E8" i="76"/>
  <c r="K6" i="83"/>
  <c r="G19" i="1073"/>
  <c r="I6" i="83"/>
  <c r="H6" i="83"/>
  <c r="M6" i="83"/>
  <c r="G11" i="83"/>
  <c r="I19" i="1073"/>
  <c r="H5" i="1073"/>
  <c r="D11" i="83"/>
  <c r="J5" i="83"/>
  <c r="E14" i="77" l="1"/>
  <c r="J14" i="77" s="1"/>
  <c r="G10" i="73"/>
  <c r="L10" i="73"/>
  <c r="H10" i="73"/>
  <c r="E13" i="73"/>
  <c r="G13" i="73" s="1"/>
  <c r="G12" i="1073"/>
  <c r="I9" i="1073"/>
  <c r="L11" i="77"/>
  <c r="G11" i="77"/>
  <c r="H11" i="77"/>
  <c r="G9" i="1073"/>
  <c r="G21" i="1073"/>
  <c r="E6" i="1073"/>
  <c r="I6" i="1073" s="1"/>
  <c r="D12" i="83"/>
  <c r="D15" i="83" s="1"/>
  <c r="D18" i="83" s="1"/>
  <c r="H8" i="83"/>
  <c r="M8" i="83"/>
  <c r="K8" i="83"/>
  <c r="F5" i="83"/>
  <c r="M5" i="83" s="1"/>
  <c r="F11" i="83"/>
  <c r="M11" i="83" s="1"/>
  <c r="H13" i="83"/>
  <c r="M13" i="83"/>
  <c r="F14" i="83"/>
  <c r="M14" i="83" s="1"/>
  <c r="I13" i="83"/>
  <c r="I10" i="83"/>
  <c r="M10" i="83"/>
  <c r="H10" i="83"/>
  <c r="J12" i="73"/>
  <c r="G12" i="73"/>
  <c r="H12" i="73"/>
  <c r="L12" i="73"/>
  <c r="E18" i="1073"/>
  <c r="G16" i="1073"/>
  <c r="I16" i="1073"/>
  <c r="H8" i="76"/>
  <c r="J8" i="76"/>
  <c r="E11" i="76"/>
  <c r="L8" i="76"/>
  <c r="G8" i="76"/>
  <c r="F5" i="1073"/>
  <c r="H8" i="1073"/>
  <c r="E5" i="1073"/>
  <c r="G12" i="83"/>
  <c r="J11" i="83"/>
  <c r="H14" i="77"/>
  <c r="L18" i="83"/>
  <c r="L13" i="73" l="1"/>
  <c r="H13" i="73"/>
  <c r="L14" i="77"/>
  <c r="G14" i="77"/>
  <c r="J13" i="73"/>
  <c r="G6" i="1073"/>
  <c r="E8" i="1073"/>
  <c r="E22" i="1073" s="1"/>
  <c r="K14" i="83"/>
  <c r="H14" i="83"/>
  <c r="I14" i="83"/>
  <c r="K11" i="83"/>
  <c r="I11" i="83"/>
  <c r="H11" i="83"/>
  <c r="K5" i="83"/>
  <c r="I5" i="83"/>
  <c r="H5" i="83"/>
  <c r="F12" i="83"/>
  <c r="M12" i="83" s="1"/>
  <c r="G11" i="76"/>
  <c r="J11" i="76"/>
  <c r="H11" i="76"/>
  <c r="L11" i="76"/>
  <c r="G18" i="1073"/>
  <c r="I18" i="1073"/>
  <c r="G5" i="1073"/>
  <c r="F8" i="1073"/>
  <c r="G15" i="83"/>
  <c r="H22" i="1073"/>
  <c r="J12" i="83"/>
  <c r="I5" i="1073"/>
  <c r="I12" i="83" l="1"/>
  <c r="I8" i="1073"/>
  <c r="I22" i="1073"/>
  <c r="F15" i="83"/>
  <c r="I15" i="83" s="1"/>
  <c r="H12" i="83"/>
  <c r="G18" i="83"/>
  <c r="K12" i="83"/>
  <c r="J15" i="83"/>
  <c r="G8" i="1073"/>
  <c r="F22" i="1073"/>
  <c r="G22" i="1073" s="1"/>
  <c r="H15" i="83" l="1"/>
  <c r="M15" i="83"/>
  <c r="F18" i="83"/>
  <c r="M18" i="83" s="1"/>
  <c r="K15" i="83"/>
  <c r="J18" i="83"/>
  <c r="I18" i="83" l="1"/>
  <c r="H18" i="83"/>
  <c r="K18" i="83"/>
</calcChain>
</file>

<file path=xl/sharedStrings.xml><?xml version="1.0" encoding="utf-8"?>
<sst xmlns="http://schemas.openxmlformats.org/spreadsheetml/2006/main" count="3626" uniqueCount="670">
  <si>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</si>
  <si>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</si>
  <si>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</si>
  <si>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</si>
  <si>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</si>
  <si>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</si>
  <si>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</si>
  <si>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</si>
  <si>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</si>
  <si>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</si>
  <si>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</si>
  <si>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</si>
  <si>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</si>
  <si>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</si>
  <si>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</si>
  <si>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</si>
  <si>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</si>
  <si>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</si>
  <si>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</si>
  <si>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</si>
  <si>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</si>
  <si>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</si>
  <si>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</si>
  <si>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</si>
  <si>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</si>
  <si>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</si>
  <si>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</si>
  <si>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</si>
  <si>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</si>
  <si>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</si>
  <si>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</si>
  <si>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</si>
  <si>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</si>
  <si>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</si>
  <si>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</si>
  <si>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</si>
  <si>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</si>
  <si>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</si>
  <si>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</si>
  <si>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</si>
  <si>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</si>
  <si>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</si>
  <si>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</si>
  <si>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</si>
  <si>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</si>
  <si>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</si>
  <si>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</si>
  <si>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</si>
  <si>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</si>
  <si>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</si>
  <si>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</si>
  <si>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VALIDACION</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</si>
  <si>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</si>
  <si>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</si>
  <si>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</si>
  <si>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</si>
  <si>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</si>
  <si>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</si>
  <si>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</si>
  <si>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</si>
  <si>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</si>
  <si>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</si>
  <si>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</si>
  <si>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</si>
  <si>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</si>
  <si>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</si>
  <si>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</si>
  <si>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</si>
  <si>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</si>
  <si>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</si>
  <si>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</si>
  <si>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</si>
  <si>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</si>
  <si>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</si>
  <si>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</si>
  <si>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</si>
  <si>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</si>
  <si>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</si>
  <si>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</si>
  <si>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</si>
  <si>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</si>
  <si>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CORPORACIÓN  NASA KIWE</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</si>
  <si>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</si>
  <si>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</si>
  <si>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</si>
  <si>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</si>
  <si>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</si>
  <si>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</si>
  <si>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</si>
  <si>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</si>
  <si>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TOTALES</t>
  </si>
  <si>
    <t xml:space="preserve">DIRECCION NACIONAL DE DERECHO DE AUTOR </t>
  </si>
  <si>
    <t xml:space="preserve"> DIRECCIÓN NACIONAL DE BOMBEROS DE COLOMBIA</t>
  </si>
  <si>
    <t>APROPIACION INICIAL</t>
  </si>
  <si>
    <t>APROPIACIÓN INICIAL</t>
  </si>
  <si>
    <t>APR. VIGENTE</t>
  </si>
  <si>
    <t>SUMATORIA</t>
  </si>
  <si>
    <t>BLOQUEO</t>
  </si>
  <si>
    <t>APROPIACION DESPUES DE APLAZAMIENTO</t>
  </si>
  <si>
    <t>Compromiso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</si>
  <si>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</si>
  <si>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</si>
  <si>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</si>
  <si>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</si>
  <si>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</si>
  <si>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</si>
  <si>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</si>
  <si>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</si>
  <si>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</si>
  <si>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</si>
  <si>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</si>
  <si>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</si>
  <si>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</si>
  <si>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</si>
  <si>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</si>
  <si>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</si>
  <si>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</si>
  <si>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</si>
  <si>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</si>
  <si>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</si>
  <si>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</si>
  <si>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</si>
  <si>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</si>
  <si>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</si>
  <si>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</si>
  <si>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</si>
  <si>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</si>
  <si>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</si>
  <si>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</si>
  <si>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</si>
  <si>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</si>
  <si>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</si>
  <si>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</si>
  <si>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</si>
  <si>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</si>
  <si>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</si>
  <si>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</si>
  <si>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</si>
  <si>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</si>
  <si>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</si>
  <si>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</si>
  <si>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</si>
  <si>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</si>
  <si>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</si>
  <si>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</si>
  <si>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</si>
  <si>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</si>
  <si>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FORTALECIMIENTO A LA GESTIÓN DE LOS CEMENTERIOS COMO RESTITUCIÓN DE DERECHOS DE VÍCTIMAS DE DESAPARICIÓN A NIVEL  NACIONAL</t>
  </si>
  <si>
    <t>C-3701-1000-18</t>
  </si>
  <si>
    <t>FORTALECIMIENTO DE LA CAPACIDAD ORGANIZATIVA DE LOS PUEBLOS INDÍGENAS EN EL TERRITORIO  NACIONAL</t>
  </si>
  <si>
    <t>FORTALECIMIENTO DE LA GESTIÓN TERRITORIAL EN LA GARANTÍA, PROMOCIÓN Y GOCE DE LOS DERECHOS HUMANOS  A NIVEL  NACIONAL</t>
  </si>
  <si>
    <t>FORTALECIMIENTO DE LOS SISTEMAS INTEGRADOS DE EMERGENCIA Y SEGURIDAD SIES A NIVEL  NACIONAL</t>
  </si>
  <si>
    <t>MEJORAMIENTO EN LA IMPLEMENTACIÓN DE POLÍTICAS PUBLICAS EN MATERIA DE TRATA DE PERSONAS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</si>
  <si>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</si>
  <si>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</si>
  <si>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</si>
  <si>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</si>
  <si>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</si>
  <si>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</si>
  <si>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</si>
  <si>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</si>
  <si>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</si>
  <si>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</si>
  <si>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</si>
  <si>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</si>
  <si>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</si>
  <si>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</si>
  <si>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</si>
  <si>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</si>
  <si>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ADQUISICIÓN DE BIENES Y SERVICIOS</t>
  </si>
  <si>
    <t>GASTOS POR TRIBUTOS, MULTAS, SANCIONES E INTERESES DE MORA</t>
  </si>
  <si>
    <t>GASTOS DE COMERCIALIZACIÓN Y PRODUCCIÓN</t>
  </si>
  <si>
    <t>APROPIACIÓN VIGENTE</t>
  </si>
  <si>
    <t>DESCRIPCIÓN</t>
  </si>
  <si>
    <t>APROPIACIÓN DISPONIBLE</t>
  </si>
  <si>
    <t>GESTIÓN HUMANA</t>
  </si>
  <si>
    <t>GASTOS POR TRIBUTOS, MULTAS, SANCIONES E INTERESES EN MORA</t>
  </si>
  <si>
    <t>SALDO EN CDP</t>
  </si>
  <si>
    <t xml:space="preserve">ALERTA COMPROMISOS </t>
  </si>
  <si>
    <t xml:space="preserve">META % OBLIGACIONES </t>
  </si>
  <si>
    <t xml:space="preserve"> ALERTA OBLIGACIÓN </t>
  </si>
  <si>
    <t>OIPI</t>
  </si>
  <si>
    <t>OAP</t>
  </si>
  <si>
    <t xml:space="preserve">Meta  </t>
  </si>
  <si>
    <t>SUB
ITEM 2</t>
  </si>
  <si>
    <t>APR. DISPONIBLE</t>
  </si>
  <si>
    <t>01</t>
  </si>
  <si>
    <t>02</t>
  </si>
  <si>
    <t>03</t>
  </si>
  <si>
    <t>009</t>
  </si>
  <si>
    <t>031</t>
  </si>
  <si>
    <t>16</t>
  </si>
  <si>
    <t>035</t>
  </si>
  <si>
    <t>014</t>
  </si>
  <si>
    <t>024</t>
  </si>
  <si>
    <t>025</t>
  </si>
  <si>
    <t>026</t>
  </si>
  <si>
    <t>027</t>
  </si>
  <si>
    <t>028</t>
  </si>
  <si>
    <t>04</t>
  </si>
  <si>
    <t>012</t>
  </si>
  <si>
    <t>06</t>
  </si>
  <si>
    <t>001</t>
  </si>
  <si>
    <t>013</t>
  </si>
  <si>
    <t>11</t>
  </si>
  <si>
    <t>002</t>
  </si>
  <si>
    <t>08</t>
  </si>
  <si>
    <t>SSF</t>
  </si>
  <si>
    <t>C</t>
  </si>
  <si>
    <t>3701</t>
  </si>
  <si>
    <t>1000</t>
  </si>
  <si>
    <t>15</t>
  </si>
  <si>
    <t>18</t>
  </si>
  <si>
    <t>20</t>
  </si>
  <si>
    <t>3702</t>
  </si>
  <si>
    <t>8</t>
  </si>
  <si>
    <t>9</t>
  </si>
  <si>
    <t>12</t>
  </si>
  <si>
    <t>3703</t>
  </si>
  <si>
    <t>2</t>
  </si>
  <si>
    <t>3704</t>
  </si>
  <si>
    <t>4</t>
  </si>
  <si>
    <t>3799</t>
  </si>
  <si>
    <t>7</t>
  </si>
  <si>
    <t>5</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</si>
  <si>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</si>
  <si>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</si>
  <si>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</si>
  <si>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</si>
  <si>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</si>
  <si>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</si>
  <si>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</si>
  <si>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</si>
  <si>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</si>
  <si>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</si>
  <si>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SAF</t>
  </si>
  <si>
    <t xml:space="preserve">EJECUCIÓN PRESUPUESTAL </t>
  </si>
  <si>
    <t>Tipo de gasto</t>
  </si>
  <si>
    <t>Cuenta</t>
  </si>
  <si>
    <t>subc/subp</t>
  </si>
  <si>
    <t>obj/proy</t>
  </si>
  <si>
    <t>Ord/Spry</t>
  </si>
  <si>
    <t>Subor</t>
  </si>
  <si>
    <t>Rubro</t>
  </si>
  <si>
    <t>Rec</t>
  </si>
  <si>
    <t>c/s</t>
  </si>
  <si>
    <t>Concepto</t>
  </si>
  <si>
    <t>RESPONSABLE</t>
  </si>
  <si>
    <t>RPS</t>
  </si>
  <si>
    <t>003</t>
  </si>
  <si>
    <t>008</t>
  </si>
  <si>
    <t>004</t>
  </si>
  <si>
    <t>005</t>
  </si>
  <si>
    <t>A-02-01-01-004-005</t>
  </si>
  <si>
    <t>MAQUINARIA DE OFICINA, CONTABILIDAD E INFORMÁTICA</t>
  </si>
  <si>
    <t>A-02-02-01-002-008</t>
  </si>
  <si>
    <t>DOTACIÓN (PRENDAS DE VESTIR Y CALZADO)</t>
  </si>
  <si>
    <t>A-02-02-01-003-003</t>
  </si>
  <si>
    <t>A-02-02-01-003-005</t>
  </si>
  <si>
    <t>OTROS PRODUCTOS QUÍMICOS; FIBRAS ARTIFICIALES (O FIBRAS INDUSTRIALES HECHAS POR EL HOMBRE)</t>
  </si>
  <si>
    <t>A-02-02-01-004-003</t>
  </si>
  <si>
    <t>MAQUINARIA PARA USO GENERAL</t>
  </si>
  <si>
    <t>007</t>
  </si>
  <si>
    <t>A-02-02-01-004-007</t>
  </si>
  <si>
    <t>EQUIPO Y APARATOS DE RADIO, TELEVISIÓN Y COMUNICACIONES</t>
  </si>
  <si>
    <t>006</t>
  </si>
  <si>
    <t>A-02-02-02-006-003</t>
  </si>
  <si>
    <t>ALOJAMIENTO; SERVICIOS DE SUMINISTROS DE COMIDAS Y BEBIDAS</t>
  </si>
  <si>
    <t>A-02-02-02-006-004</t>
  </si>
  <si>
    <t>SERVICIOS DE TRANSPORTE DE PASAJEROS</t>
  </si>
  <si>
    <t>A-02-02-02-006-008</t>
  </si>
  <si>
    <t>SERVICIOS POSTALES Y DE MENSAJERÍA</t>
  </si>
  <si>
    <t>A-02-02-02-006-009</t>
  </si>
  <si>
    <t>SERVICIOS DE DISTRIBUCIÓN DE ELECTRICIDAD, GAS Y AGUA (POR CUENTA PROPIA)</t>
  </si>
  <si>
    <t>A-02-02-02-007-001</t>
  </si>
  <si>
    <t>SERVICIOS FINANCIEROS Y SERVICIOS CONEXOS</t>
  </si>
  <si>
    <t>A-02-02-02-007-002</t>
  </si>
  <si>
    <t>SERVICIOS INMOBILIARIOS</t>
  </si>
  <si>
    <t>A-02-02-02-007-003</t>
  </si>
  <si>
    <t>SERVICIOS DE ARRENDAMIENTO O ALQUILER SIN OPERARIO</t>
  </si>
  <si>
    <t>A-02-02-02-008-003</t>
  </si>
  <si>
    <t>OTROS SERVICIOS PROFESIONALES, CIENTÍFICOS Y TÉCNICOS</t>
  </si>
  <si>
    <t>SECRETARÍA GENERAL</t>
  </si>
  <si>
    <t>A-02-02-02-008-004</t>
  </si>
  <si>
    <t>SERVICIOS DE TELECOMUNICACIONES, TRANSMISIÓN Y SUMINISTRO DE INFORMACIÓN</t>
  </si>
  <si>
    <t>A-02-02-02-008-005</t>
  </si>
  <si>
    <t>SERVICIOS DE SOPORTE</t>
  </si>
  <si>
    <t>A-02-02-02-008-007</t>
  </si>
  <si>
    <t>SERVICIOS DE MANTENIMIENTO, REPARACIÓN E INSTALACIÓN (EXCEPTO SERVICIOS DE CONSTRUCCIÓN)</t>
  </si>
  <si>
    <t>A-02-02-02-008-009</t>
  </si>
  <si>
    <t>OTROS SERVICIOS DE FABRICACIÓN; SERVICIOS DE EDICIÓN, IMPRESIÓN Y REPRODUCCIÓN; SERVICIOS DE RECUPERACIÓN DE MATERIALES</t>
  </si>
  <si>
    <t>A-02-02-02-009-002</t>
  </si>
  <si>
    <t>SERVICIOS DE EDUCACIÓN</t>
  </si>
  <si>
    <t>A-02-02-02-009-003</t>
  </si>
  <si>
    <t>SERVICIOS PARA EL CUIDADO DE LA SALUD HUMANA Y SERVICIOS SOCIALES</t>
  </si>
  <si>
    <t>A-02-02-02-009-004</t>
  </si>
  <si>
    <t>SERVICIOS DE ALCANTARILLADO, RECOLECCIÓN, TRATAMIENTO Y DISPOSICIÓN DE DESECHOS Y OTROS SERVICIOS DE SANEAMIENTO AMBIENTAL</t>
  </si>
  <si>
    <t>A-02-02-02-009-006</t>
  </si>
  <si>
    <t>SERVICIOS DE ESPARCIMIENTO, CULTURALES Y DEPORTIVOS</t>
  </si>
  <si>
    <t>010</t>
  </si>
  <si>
    <t>A-02-02-02-010</t>
  </si>
  <si>
    <t>VIÁTICOS DE LOS FUNCIONARIOS EN COMISIÓN</t>
  </si>
  <si>
    <t>DIRECCIÓN DE LA AUTORIDAD NACIONAL DE CONSULTA PREVIA</t>
  </si>
  <si>
    <t>% COMPR.</t>
  </si>
  <si>
    <t>% OBLI.</t>
  </si>
  <si>
    <t>Febrero</t>
  </si>
  <si>
    <t>Ejecutado</t>
  </si>
  <si>
    <t>Meta</t>
  </si>
  <si>
    <t>Obligaciones</t>
  </si>
  <si>
    <t>Consolidado</t>
  </si>
  <si>
    <t>Código: GR-RF-P5-F2</t>
  </si>
  <si>
    <t>FORMATO</t>
  </si>
  <si>
    <t>Versión: 06</t>
  </si>
  <si>
    <t>EJECUCIÓN PRESUPUESTAL</t>
  </si>
  <si>
    <t>VIGENCIA ACTUAL</t>
  </si>
  <si>
    <t>Vigente Desde:  09/04/2019</t>
  </si>
  <si>
    <t>ANEXO 2</t>
  </si>
  <si>
    <t xml:space="preserve">SISTEMA GENERAL DE REGALIAS </t>
  </si>
  <si>
    <t>FECHA DE EMISIÓN:</t>
  </si>
  <si>
    <t>RESUMEN GENERAL</t>
  </si>
  <si>
    <t xml:space="preserve">APR. CERTIFICADA </t>
  </si>
  <si>
    <t>APR.BLOQUEADA</t>
  </si>
  <si>
    <t xml:space="preserve">APR. DISPONIBLE </t>
  </si>
  <si>
    <t>RESERVA</t>
  </si>
  <si>
    <t>% 
RESERVA</t>
  </si>
  <si>
    <t>% 
COMPROMETIDO</t>
  </si>
  <si>
    <t>APR. POR COMPROMETER</t>
  </si>
  <si>
    <t>OBLIGADO</t>
  </si>
  <si>
    <t>% OBLIGADO</t>
  </si>
  <si>
    <t xml:space="preserve">TOTAL FUNCIONAMIENTO DEL SISTEMA GENERAL DE REGALIAS </t>
  </si>
  <si>
    <t>APROPIACION APLAZADA PROYECTOS DE IVERSION</t>
  </si>
  <si>
    <t xml:space="preserve">DEPENDENCIA </t>
  </si>
  <si>
    <t xml:space="preserve">RUBRO </t>
  </si>
  <si>
    <t>VALOR APLAZADO</t>
  </si>
  <si>
    <t xml:space="preserve">DAIRM </t>
  </si>
  <si>
    <t>FORTALECIMIENTO DE LAS COMUNIDADES INDÍGENAS AFECTADAS POR LA AVENIDA TORRENCIAL EN EL MUNICIPIO DE  MOCOA</t>
  </si>
  <si>
    <t>FORTALECIMIENTO ORGANIZATIVO EN EL DESARROLLO PROPIO Y LA INCLUSIÓN DEL PUEBLO RROM A NIVEL  NACIONAL</t>
  </si>
  <si>
    <t xml:space="preserve">ASUNTOS RELIGIOSOS </t>
  </si>
  <si>
    <t>DEMOCRACIA</t>
  </si>
  <si>
    <t>FORTALECIMIENTO DE LAS CAPACIDADES DE GESTIÓN DE LOS ACTORES QUE PARTICIPAN EN LA IMPLEMENTACIÓN DE LA POLÍTICA PÚBLICA DE DISCAPACIDAD A NIVEL   NACIONAL</t>
  </si>
  <si>
    <t>FORTALECIMIENTO DE LAS CAPACIDADES DE LAS ORGANIZACIONES SOCIALES, COMUNALES Y COMUNITARIAS EN EL EJERCICIO DE LA PARTICIPACIÓN CIUDADANA A NIVEL  NACIONAL</t>
  </si>
  <si>
    <t xml:space="preserve">DERECHOS HUMANOS </t>
  </si>
  <si>
    <t xml:space="preserve">DGGT </t>
  </si>
  <si>
    <t>SUBDIRECCION DE INFRAESTRUCUTURA</t>
  </si>
  <si>
    <t xml:space="preserve">SUBDIRECCION DE SEGURIDAD Y CONVIVENCIA </t>
  </si>
  <si>
    <t>OIP</t>
  </si>
  <si>
    <t>TOTAL PGN</t>
  </si>
  <si>
    <t>TOTAL REGALÍAS</t>
  </si>
  <si>
    <t>FUNCIONAMIENTO REGALÍAS</t>
  </si>
  <si>
    <t>DIRECCION</t>
  </si>
  <si>
    <t>DACNARP</t>
  </si>
  <si>
    <t>PIEDRA, ARENA Y ARCILLA</t>
  </si>
  <si>
    <t>PRODUCTOS DE CAUCHO Y PLASTICO</t>
  </si>
  <si>
    <t>VIDRIO Y PRODUCTOS DE VIDRIO Y OTROS PRODUCTOS NO METALICOS</t>
  </si>
  <si>
    <t>PRODUCTOS METALICOS ELABORADOS (EXCEPTO MAQUINA Y EQUIPO)</t>
  </si>
  <si>
    <t>MAQUINARIA Y APARATOS ELECTRICOS</t>
  </si>
  <si>
    <t>A-02-02-01-001-005</t>
  </si>
  <si>
    <t>A-02-02-01-003-006</t>
  </si>
  <si>
    <t>A-02-02-01-003-007</t>
  </si>
  <si>
    <t>A-02-02-01-004-002</t>
  </si>
  <si>
    <t>A-02-02-01-004-006</t>
  </si>
  <si>
    <t>Junio</t>
  </si>
  <si>
    <t>TOTAL SECTOR INTERIOR</t>
  </si>
  <si>
    <t>Julio</t>
  </si>
  <si>
    <t>SUBTOTAL PGN</t>
  </si>
  <si>
    <t>CONSOLIDADO MINISTERIO</t>
  </si>
  <si>
    <t>May</t>
  </si>
  <si>
    <t>Jun</t>
  </si>
  <si>
    <t>Jul</t>
  </si>
  <si>
    <t>Ago</t>
  </si>
  <si>
    <t>Sep</t>
  </si>
  <si>
    <t>Oct</t>
  </si>
  <si>
    <t>Nov</t>
  </si>
  <si>
    <t>CONSOLIDADO</t>
  </si>
  <si>
    <t>FORTALECIMIENTO PARA CONSEJOS COMUNITARIOS Y EXPRESIONES ORGANIZATIVAS EN LAS ÁREAS RURALES Y URBANAS DE LA COMUNIDAD NARP  NACIONAL</t>
  </si>
  <si>
    <t>% OBLIGACIÓN</t>
  </si>
  <si>
    <t>Subdirección de Gestión Humana</t>
  </si>
  <si>
    <t xml:space="preserve">SECRETARÍA GENERAL </t>
  </si>
  <si>
    <t xml:space="preserve">APROPIACIÓN VIGENTE DESPUES DE BLOQUEO </t>
  </si>
  <si>
    <t xml:space="preserve">BLOQUEO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</si>
  <si>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</si>
  <si>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</si>
  <si>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</si>
  <si>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</si>
  <si>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</si>
  <si>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TOTAL MINITERIOR</t>
  </si>
  <si>
    <t>OFICINA ASESORA JURÍDICA</t>
  </si>
  <si>
    <t>Lo que trae el reporte</t>
  </si>
  <si>
    <t>Diferencia</t>
  </si>
  <si>
    <t>Dirección de la Autoridad Nacional de Consulta Previa</t>
  </si>
  <si>
    <t>TOTAL GASTOS DE PERSONAL DANCP</t>
  </si>
  <si>
    <t>GASTOS DE PERSONAL GESTIÓN HUMANA</t>
  </si>
  <si>
    <t>TOTAL FUNCIONAMIENTO REGALÍAS</t>
  </si>
  <si>
    <t xml:space="preserve"> SERVICIOS DE TELECOMUNICACIONES, TRANSMISIÓN Y SUMINISTRO DE INFORMACIÓN</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</si>
  <si>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</si>
  <si>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</si>
  <si>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</si>
  <si>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</si>
  <si>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</si>
  <si>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</si>
  <si>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</si>
  <si>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</si>
  <si>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</si>
  <si>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</si>
  <si>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</si>
  <si>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</si>
  <si>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</si>
  <si>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</si>
  <si>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</si>
  <si>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 xml:space="preserve">Validación </t>
  </si>
  <si>
    <t>DIRECCIÓN DE ASUNTOS RELIGIOSOS</t>
  </si>
  <si>
    <t>DIRECCIÓN  DE  ASUNTOS PARA COMUNIDADES NEGRAS, AFROCOLOMBIANAS, RAIZALES Y PALENQUERAS</t>
  </si>
  <si>
    <t>DIRECCIÓN DE  ASUNTOS INDIGENAS, ROM
 Y 
MINORÍAS</t>
  </si>
  <si>
    <t>DIRECCIÓN DE  DERECHOS HUMANOS</t>
  </si>
  <si>
    <t>OFICINA ASESORA DE PLANEACIÓN</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</si>
  <si>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</si>
  <si>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</si>
  <si>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</si>
  <si>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</si>
  <si>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</si>
  <si>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</si>
  <si>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</si>
  <si>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</si>
  <si>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A-02</t>
  </si>
  <si>
    <t>ADQUISICIÓN DE BIENES  Y SERVICIOS</t>
  </si>
  <si>
    <t>SUBDIRECCIÓN DE GESTIÓN  HUMANA</t>
  </si>
  <si>
    <t>Mes</t>
  </si>
  <si>
    <t>T025</t>
  </si>
  <si>
    <t xml:space="preserve">VALIDACION     </t>
  </si>
  <si>
    <t>(VIENE DEL REPORTE ORIGINAL)</t>
  </si>
  <si>
    <t>FORTALECIMIENTO A LA GESTIÓN TERRITORIAL Y BUEN GOBIERNO LOCAL</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</si>
  <si>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</si>
  <si>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</si>
  <si>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</si>
  <si>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</si>
  <si>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</si>
  <si>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</si>
  <si>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</si>
  <si>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</si>
  <si>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</si>
  <si>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</si>
  <si>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</si>
  <si>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</si>
  <si>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</si>
  <si>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</si>
  <si>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</si>
  <si>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Los datos ya pasan jalados de la hoja base sentencia</t>
  </si>
  <si>
    <t>A-03-03-04-060</t>
  </si>
  <si>
    <t>060</t>
  </si>
  <si>
    <t>PAGO DE APORTES SOBRE LOS VOLUNTARIOS ACREDITADOS Y ACTIVOS DEL SUBSISTEMA NACIONAL DE PRIMERA RESPUESTA AFILIADOS AL SGRL - DECRETO 1809 DE 2020</t>
  </si>
  <si>
    <t>% CDP</t>
  </si>
  <si>
    <t xml:space="preserve">                             EJECUCIÓN PRESUPUESTAL - ALERTA DIRECCIONES</t>
  </si>
  <si>
    <t>Lo que trae el ejercicio solo ministerio sin regalías</t>
  </si>
  <si>
    <t>Consolidado con regalías, aca se suman</t>
  </si>
  <si>
    <t>PAGO APORTES VOLUNTARIOS</t>
  </si>
  <si>
    <t>REGALIAS</t>
  </si>
  <si>
    <t>ATENCION POBLACION DESPLAZADA (APD) DDHH</t>
  </si>
  <si>
    <t>A-03-03-04-062</t>
  </si>
  <si>
    <t>062</t>
  </si>
  <si>
    <t>Dirección de Asuntos Legislativos</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</si>
  <si>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</si>
  <si>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</si>
  <si>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</si>
  <si>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</si>
  <si>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</si>
  <si>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</si>
  <si>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</si>
  <si>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</si>
  <si>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</si>
  <si>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</si>
  <si>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</si>
  <si>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</si>
  <si>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</si>
  <si>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</si>
  <si>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</si>
  <si>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</si>
  <si>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 xml:space="preserve"> Cifras en millones de pesos</t>
  </si>
  <si>
    <t>OBLIGACIONES</t>
  </si>
  <si>
    <t>Servicio a la deuda</t>
  </si>
  <si>
    <t>MININTERIOR GESTION GENERAL VICTIMAS</t>
  </si>
  <si>
    <t>VIENE DE BASE SIIF</t>
  </si>
  <si>
    <t xml:space="preserve">  %  OBLI.</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</si>
  <si>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</si>
  <si>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</si>
  <si>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</si>
  <si>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</si>
  <si>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</si>
  <si>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</si>
  <si>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</si>
  <si>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</si>
  <si>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</si>
  <si>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</si>
  <si>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</si>
  <si>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</si>
  <si>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</si>
  <si>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</si>
  <si>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</si>
  <si>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</si>
  <si>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</si>
  <si>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</si>
  <si>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</si>
  <si>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</si>
  <si>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</si>
  <si>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</si>
  <si>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</si>
  <si>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VIGENCIA 2024. CORTE ENERO DE 2024</t>
  </si>
  <si>
    <t>C-3701-1000-30-20106A</t>
  </si>
  <si>
    <t>C-3701-1000-32-705050</t>
  </si>
  <si>
    <t>7. ACTORES DIFERENCIALES PARA EL CAMBIO / 5. CONVERGENCIA REGIONAL PARA EL BIENESTAR Y BUEN VIVIR</t>
  </si>
  <si>
    <t>C-3701-1000-35-705050</t>
  </si>
  <si>
    <t>C-3701-1000-36-705050</t>
  </si>
  <si>
    <t>C-3701-1000-37-705050</t>
  </si>
  <si>
    <t>C-3701-1000-39-702030</t>
  </si>
  <si>
    <t>C-3701-1000-40-53107A</t>
  </si>
  <si>
    <t>5. CONVERGENCIA REGIONAL / A. DIÁLOGO, MEMORIA, CONVIVENCIA Y RECONCILIACIÓN PARA LA RECONSTRUCCIÓN DEL TEJIDO SOCIAL</t>
  </si>
  <si>
    <t>C-3701-1000-42-20113A</t>
  </si>
  <si>
    <t>2. SEGURIDAD HUMANA Y JUSTICIA SOCIAL / A. FORTALECIMIENTO DE LA BÚSQUEDA DE PERSONAS DADAS POR DESAPARECIDAS</t>
  </si>
  <si>
    <t>C-3702-1000-8-20105A</t>
  </si>
  <si>
    <t>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</si>
  <si>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</si>
  <si>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</si>
  <si>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</si>
  <si>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</si>
  <si>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</si>
  <si>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</si>
  <si>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</si>
  <si>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</si>
  <si>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</si>
  <si>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</si>
  <si>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</si>
  <si>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</si>
  <si>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</si>
  <si>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</si>
  <si>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20105B</t>
  </si>
  <si>
    <t>2. SEGURIDAD HUMANA Y JUSTICIA SOCIAL / B. CREACIÓN DEL SISTEMA NACIONAL DE CONVIVENCIA PARA LA VIDA</t>
  </si>
  <si>
    <t>C-3702-1000-17-701040</t>
  </si>
  <si>
    <t>17</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</si>
  <si>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</si>
  <si>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</si>
  <si>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</si>
  <si>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</si>
  <si>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53105B</t>
  </si>
  <si>
    <t>5. CONVERGENCIA REGIONAL / B. ENTIDADES PÚBLICAS TERRITORIALES Y NACIONALES FORTALECIDAS</t>
  </si>
  <si>
    <t>C-3703-1000-3-703050</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</si>
  <si>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</si>
  <si>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</si>
  <si>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</si>
  <si>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</si>
  <si>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</si>
  <si>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</si>
  <si>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</si>
  <si>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53105D</t>
  </si>
  <si>
    <t>5. CONVERGENCIA REGIONAL / D. GOBIERNO DIGITAL PARA LA GENTE</t>
  </si>
  <si>
    <t>C-3799-1000-16-53105B</t>
  </si>
  <si>
    <t>C-3799-1000-17-20104A</t>
  </si>
  <si>
    <t>20104A</t>
  </si>
  <si>
    <t>2. SEGURIDAD HUMANA Y JUSTICIA SOCIAL / A. IMPLEMENTACIÓN DEL PROGRAMA DE DATOS BÁSICOS</t>
  </si>
  <si>
    <t>C-3799-1000-17-20104B</t>
  </si>
  <si>
    <t>20104B</t>
  </si>
  <si>
    <t>2. SEGURIDAD HUMANA Y JUSTICIA SOCIAL / B. INTEROPERABILIDAD COMO BIEN PÚBLICO DIGITAL</t>
  </si>
  <si>
    <t>C-3799-1000-17-20108B</t>
  </si>
  <si>
    <t>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</si>
  <si>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</si>
  <si>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</si>
  <si>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</si>
  <si>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</si>
  <si>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</si>
  <si>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</si>
  <si>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NOMBRE PROGRAMA MISIONAL DE FUNCIONAMIENTO Y/O PROYECTO DE INVERSIÓN</t>
  </si>
  <si>
    <t>Pagos</t>
  </si>
  <si>
    <t>PASTA O PULPA, PAPEL Y PRODUCTOS DE
PAPEL; IMPRESOS Y ARTÍCULOS RELACIONADOS</t>
  </si>
  <si>
    <t>PRODUCTOS DE HORNOS DE COQUE; PRODUCTOS DE REFINACIÓN DE PETROLEO Y COMBUSTIBLE NUCLEAR</t>
  </si>
  <si>
    <t>SUBDIRECCIÓN ADMINISTRATIVA Y FINANCIERA</t>
  </si>
  <si>
    <t>Grupo de Paz</t>
  </si>
  <si>
    <t>FORTALECIMIENTO DE LOS SISTEMAS DE GOBIERNO PROPIO DE LOS PUEBLOS Y COMUNIDADES INDÍGENAS DE LOS PASTOS Y QUILLACINGAS DEL DEPARTAMENTO DE   NARIÑO</t>
  </si>
  <si>
    <t>FORTALECIMIENTO DE LAS GARANTÍAS PARA EL EJERCICIO DEL LIDERAZGO SOCIAL Y DEFENSA DE LOS DERECHOS HUMANOS EN EL TERRITORIO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</si>
  <si>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</si>
  <si>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</si>
  <si>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</si>
  <si>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</si>
  <si>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</si>
  <si>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</si>
  <si>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</si>
  <si>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</si>
  <si>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</si>
  <si>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</si>
  <si>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</si>
  <si>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</si>
  <si>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</si>
  <si>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</si>
  <si>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</si>
  <si>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</si>
  <si>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</si>
  <si>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</si>
  <si>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</si>
  <si>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</si>
  <si>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</si>
  <si>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</si>
  <si>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 xml:space="preserve"> </t>
  </si>
  <si>
    <t>A-02-02-01-003-002</t>
  </si>
  <si>
    <t>APROPIACIÓN   VIGENTE DESPUES DE APLAZAMIENTO</t>
  </si>
  <si>
    <t>TOTAL 
MINITERIOR</t>
  </si>
  <si>
    <t>REGALÍAS</t>
  </si>
  <si>
    <t>DIRECCION JURÍDICA</t>
  </si>
  <si>
    <t>Direccion Jurídica</t>
  </si>
  <si>
    <t>VICTIMAS</t>
  </si>
  <si>
    <t>DDDHH</t>
  </si>
  <si>
    <t>REDUCIDO</t>
  </si>
  <si>
    <t>C-3701-1000-44-701020</t>
  </si>
  <si>
    <t>IMPLEMENTACIÓN DE ESTRATEGIAS PARA EL FORTALECIMIENTO DE LA CULTURA DE PAZ ESTABLE Y DURADERA EN LOS TERRITORIOS DE LOS PUEBLOS Y COMUNIDADES NEGRAS A NIVEL NACIONAL.</t>
  </si>
  <si>
    <t>TOTAL INVERSIÓN</t>
  </si>
  <si>
    <t>TOTAL DEPENDENCIA</t>
  </si>
  <si>
    <t>2. SEGURIDAD HUMANA Y JUSTICIA SOCIAL / A. PREVENCIÓN Y PROTECCIÓN PARA POBLACIONES VULNERABLES DESDE UN ENFOQUE DIFERENCIAL, COLECTIVO E INDIVIDUAL</t>
  </si>
  <si>
    <t>Grupo Interno de Trabajo de Enfoque de Genero y Diversidad</t>
  </si>
  <si>
    <t>A-02-02-01-003-008</t>
  </si>
  <si>
    <t>MUEBLES, DEL TIPO UTILIZADO EN OFICINAS</t>
  </si>
  <si>
    <t>APROPIACIÓN DESPUÈS DE BLOQUEO</t>
  </si>
  <si>
    <t>RESOLUCION 336 Traslado saff</t>
  </si>
  <si>
    <t>APLAZAMIENTO</t>
  </si>
  <si>
    <t>APROPIACIÓN DESPUÉS DE APLAZAMIENTO</t>
  </si>
  <si>
    <t>ARTICULACIÓN PLAN NACIONAL DE DESARROLLO -PND</t>
  </si>
  <si>
    <t>DATOS TABLERO</t>
  </si>
  <si>
    <t>RESOLUCION1886 ADICION SAF</t>
  </si>
  <si>
    <t>TRASLADO INTERNO GH</t>
  </si>
  <si>
    <t>RESOLUCION 2625 ADICION SAF</t>
  </si>
  <si>
    <t>GRUPO INTERNO DE TRABAJO DE ENFOQUE DE GÉNERO Y DIVERSIDAD</t>
  </si>
  <si>
    <t>DIRECCIÓN DE ASUNTOS LEGISLATIVOS</t>
  </si>
  <si>
    <t>OFICINA DE INFORMACIÓN  PÚBLICA DEL  INTERIOR</t>
  </si>
  <si>
    <t>VICEMINISTERIO PARA EL DIÁLOGO SOCIAL Y LOS DERECHOS HUMANOS</t>
  </si>
  <si>
    <t>Viceministerio para el Diálogo Social y los Derechos Humanos</t>
  </si>
  <si>
    <t xml:space="preserve">  DESPACHO DEL VICEMINISTRO PARA EL DIÁLOGO SOCIAL Y LOS DERECHOS HUMANOS</t>
  </si>
  <si>
    <t>GRUPO EQUIPO DE PAZ</t>
  </si>
  <si>
    <t>GRUPO DE ARTICULACIÓN INTERNA PARA LA POLÍTICA DE VÍCTIMAS DEL CONFLICTO ARMADO</t>
  </si>
  <si>
    <t>A-02-01-01-004-009</t>
  </si>
  <si>
    <t>EQUIPO DE TRANSPORTE</t>
  </si>
  <si>
    <t>A-02-01-01-006-002</t>
  </si>
  <si>
    <t>PRODUCTOS DE LA PROPIEDAD INTELECTUAL</t>
  </si>
  <si>
    <t>Traslados internos</t>
  </si>
  <si>
    <t>Bloqueo</t>
  </si>
  <si>
    <t>Formato de Desagregacion 31/12/2025</t>
  </si>
  <si>
    <t>C-3701-1000-43-600044</t>
  </si>
  <si>
    <t>C-3701-1000-47-600044</t>
  </si>
  <si>
    <t>C-3701-1000-48-20106A</t>
  </si>
  <si>
    <t>C-3701-1000-49-20106A</t>
  </si>
  <si>
    <t>C-3701-1000-50-53106B</t>
  </si>
  <si>
    <t>C-3702-1000-19-20106A</t>
  </si>
  <si>
    <t>6. PAZ TOTAL E INTEGRAL / 4. LA CULTURA DE PAZ EN LA COTIDIANIDAD DE LAS POBLACIONES Y TERRITORIOS</t>
  </si>
  <si>
    <t>5. CONVERGENCIA REGIONAL / B. EFECTIVIDAD DE LOS DISPOSITIVOS DE PARTICIPACIÓN CIUDADANA, POLÍTICA Y ELECTORAL</t>
  </si>
  <si>
    <t>7. ACTORES DIFERENCIALES PARA EL CAMBIO / 5. COLOMBIA POTENCIA MUNDIAL DE LA VIDA A PARTIR DE LA NO REPETICIÓN - [PREVIO CONCEPTO  DNP]</t>
  </si>
  <si>
    <t>IMPLEMENTACIÓN DE ESTRATEGIAS PARA DAR CUMPLIMIENTO Y CONTINUIDAD A LOS ACUERDOS DERIVADOS DE LOS DIÁLOGOS SOCIALES REALIZADOS CON LAS COMUNIDADES NEGRAS Y AFROCOLOMBIANA COMO APORTE A LA CONSTRUCCIÓN DE LA PAZ TOTAL EN LOS DEPARTAMENTOS DE CAUCA, CHOCÓ, NARIÑO, VALLE DEL CAUCA</t>
  </si>
  <si>
    <t xml:space="preserve">FORTALECIMIENTO DEL SISTEMA INTEGRADO DE GESTIÓN DEL MINISTERIO DEL INTERIOR EN EL TERRITORIO  NACIONAL </t>
  </si>
  <si>
    <t>FORTALECIMIENTO DE LOS MECANISMOS PARA LA PROTECCIÓN Y GARANTÍA DE LOS DERECHOS DE LAS COMUNIDADES NEGRAS, AFROCOLOMBIANAS, RAIZALES Y PALENQUERAS, ASÍ COMO EL FOMENTO DEL DESARROLLO ECONÓMICO Y SOCIAL EN EL MARCO DE LA IMPLEMENTACIÓN DE LA LEY 70</t>
  </si>
  <si>
    <t xml:space="preserve">5. CONVERGENCIA REGIONAL/ 8 ENTIDADES PUBLICAS TERRITORIALES Y NACIONALES FORTALECIDAS </t>
  </si>
  <si>
    <t>Formato de Desagregacion 01/01/2024</t>
  </si>
  <si>
    <t>Apropiación Vigente</t>
  </si>
  <si>
    <t>Traslado Interno OIP  Id: 697029</t>
  </si>
  <si>
    <t>COM NEGRAS</t>
  </si>
  <si>
    <t>COM INDIGENAS</t>
  </si>
  <si>
    <t>FORTALECIMIENTO TERRITORIAL PARA LA GARANTÍA, PROMOCIÓN Y GOCE DE LOS DERECHOS HUMANOS. NACIONAL</t>
  </si>
  <si>
    <t>FORTALECIMIENTO DE LA POLITICA PUBLICA DE PREVENCION DE VIOLACIONES A LOS DERECHOS A LA VIDA,INTEGRIDAD,LIBERTAD Y SEGURIDAD DE PERSONAS,GRUPOS Y COMUNIDADES EN COLOMBIA. NACIONAL</t>
  </si>
  <si>
    <t xml:space="preserve">FORTALECIMIENTO DE LOS GOBIERNOS PROPIOS, SISTEMAS ORGANIZATIVOS Y AUTOSOSTENIBILIDAD DE LAS COMUNIDADES NEGRAS, AFROCOLOMBIANAS, RAIZALES Y PALENQUERAS
</t>
  </si>
  <si>
    <t>FORTALECIMIENTO DE LOS PROCESOS DE GOBIERNO PROPIO DE LAS COMUNIDADES INDÍGENAS EN EL DEPARTAMENTO DEL  CAUCA</t>
  </si>
  <si>
    <t>FORTALECIMIENTO DE LOS SISTEMAS DE GOBIERNO PROPIO Y EN LOS PROCESOS ORGANIZATIVOS DE LOS PUEBLOS Y COMUNIDADES INDÍGENAS A NIVEL   NACIONAL</t>
  </si>
  <si>
    <t>FORTALECIMIENTO DE LA PARTICIPACIÓN DE LAS MUJERES INDÍGENAS EN ESPACIOS DE DIÁLOGO A NIVEL NACIONAL</t>
  </si>
  <si>
    <t>FORTALECIMIENTO DE LOS MECANISMOS DE PROTECCIÓN DE LA GUARDIA INDÍGENA EN EL TERRITORIO NACIONAL</t>
  </si>
  <si>
    <t>5. CONVERGENCIA REGIONAL / A. CONDICIONES Y CAPACIDADES</t>
  </si>
  <si>
    <t>7. ACTORES DIFERENCIALES PARA EL CAMBIO / 3. FORTALECIMIENTO DE LA INSTITUCIONALIDAD - [PREVIO CONCEPTO DNP]</t>
  </si>
  <si>
    <t xml:space="preserve"> IMPLEMENTACIÓN DE ACCIONES POR PARTE DEL MINISTERIO DEL INTERIOR PARA FORTALECER LA ESTRUCTURA ORGANIZATIVA DE LAS KUMPAÑY RROM A NIVEL  NACIONAL</t>
  </si>
  <si>
    <t>Multi traslado res 875 del 25 mayo 2026</t>
  </si>
  <si>
    <t xml:space="preserve"> Ejecución vigencia 2026. 30 jun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</si>
</sst>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XDR&quot;* #,##0_-;\-&quot;XDR&quot;* #,##0_-;_-&quot;XDR&quot;* &quot;-&quot;_-;_-@_-"/>
    <numFmt numFmtId="165" formatCode="_-* #,##0\ &quot;€&quot;_-;\-* #,##0\ &quot;€&quot;_-;_-* &quot;-&quot;\ &quot;€&quot;_-;_-@_-"/>
    <numFmt numFmtId="166" formatCode="&quot;$&quot;\ #,##0.00;&quot;$&quot;\ \-#,##0.00"/>
    <numFmt numFmtId="167" formatCode="&quot;$&quot;#,##0;\-&quot;$&quot;#,##0"/>
    <numFmt numFmtId="168" formatCode="_-&quot;$&quot;* #,##0_-;\-&quot;$&quot;* #,##0_-;_-&quot;$&quot;* &quot;-&quot;_-;_-@_-"/>
    <numFmt numFmtId="169" formatCode="_-&quot;$&quot;* #,##0.00_-;\-&quot;$&quot;* #,##0.00_-;_-&quot;$&quot;* &quot;-&quot;??_-;_-@_-"/>
    <numFmt numFmtId="170" formatCode="_-* #,##0.00\ _€_-;\-* #,##0.00\ _€_-;_-* &quot;-&quot;??\ _€_-;_-@_-"/>
    <numFmt numFmtId="171" formatCode="_-* #,##0_-;\-* #,##0_-;_-* &quot;-&quot;??_-;_-@_-"/>
    <numFmt numFmtId="172" formatCode="0.0%"/>
    <numFmt numFmtId="173" formatCode="&quot;$&quot;#,##0"/>
    <numFmt numFmtId="174" formatCode="#,##0.00;[Red]#,##0.00"/>
    <numFmt numFmtId="175" formatCode="[$-10409]&quot;$&quot;#,##0.00;\(&quot;$&quot;#,##0.00\)"/>
    <numFmt numFmtId="176" formatCode="#,##0.000000"/>
    <numFmt numFmtId="177" formatCode="[$-580A]d&quot; de &quot;mmmm&quot; de &quot;yyyy;@"/>
    <numFmt numFmtId="178" formatCode="&quot;$&quot;\ #,##0"/>
    <numFmt numFmtId="179" formatCode="_-[$$-240A]* #,##0_-;\-[$$-240A]* #,##0_-;_-[$$-240A]* &quot;-&quot;??_-;_-@_-"/>
    <numFmt numFmtId="180" formatCode="[$$-240A]\ #,##0"/>
    <numFmt numFmtId="181" formatCode="_-* #,##0.000_-;\-* #,##0.000_-;_-* &quot;-&quot;??_-;_-@_-"/>
    <numFmt numFmtId="182" formatCode="_-&quot;$&quot;* #,##0_-;\-&quot;$&quot;* #,##0_-;_-&quot;$&quot;* &quot;-&quot;??_-;_-@_-"/>
    <numFmt numFmtId="183" formatCode="00"/>
    <numFmt numFmtId="184" formatCode="000"/>
    <numFmt numFmtId="185" formatCode="[$-1240A]&quot;$&quot;\ #,##0.00;\-&quot;$&quot;\ #,##0.00"/>
    <numFmt numFmtId="186" formatCode="_-[$$-240A]\ * #,##0_-;\-[$$-240A]\ * #,##0_-;_-[$$-240A]\ * &quot;-&quot;??_-;_-@_-"/>
    <numFmt numFmtId="187" formatCode="_-[$$-240A]\ * #,##0.00_-;\-[$$-240A]\ * #,##0.00_-;_-[$$-240A]\ * &quot;-&quot;??_-;_-@_-"/>
    <numFmt numFmtId="188" formatCode="[$-1240A]&quot;$&quot;\ #,##0;\-&quot;$&quot;\ #,##0"/>
    <numFmt numFmtId="191" formatCode="_-&quot;$&quot;\ * #,##0_-;\-&quot;$&quot;\ * #,##0_-;_-&quot;$&quot;\ * &quot;-&quot;??_-;_-@_-"/>
    <numFmt numFmtId="192" formatCode="dd/mm/yyyy;@"/>
  </numFmts>
  <fonts count="218"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name val="Arial"/>
      <family val="2"/>
    </font>
    <font>
      <sz val="9"/>
      <name val="Arial"/>
      <family val="2"/>
    </font>
    <font>
      <sz val="10"/>
      <color rgb="FF000000"/>
      <name val="Arial"/>
      <family val="2"/>
    </font>
    <font>
      <sz val="10"/>
      <name val="Arial"/>
      <family val="2"/>
    </font>
    <font>
      <sz val="12"/>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2"/>
      <color indexed="8"/>
      <name val="Arial"/>
      <family val="2"/>
    </font>
    <font>
      <b/>
      <sz val="14"/>
      <color indexed="8"/>
      <name val="Arial"/>
      <family val="2"/>
    </font>
    <font>
      <sz val="12"/>
      <color indexed="8"/>
      <name val="Arial"/>
      <family val="2"/>
    </font>
    <font>
      <b/>
      <sz val="16"/>
      <color indexed="8"/>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b/>
      <sz val="8"/>
      <color rgb="FFFF0000"/>
      <name val="Times New Roman"/>
      <family val="1"/>
    </font>
    <font>
      <b/>
      <sz val="11"/>
      <name val="Calibri"/>
      <family val="2"/>
    </font>
    <font>
      <b/>
      <sz val="14"/>
      <name val="Arial"/>
      <family val="2"/>
    </font>
    <font>
      <sz val="11"/>
      <color theme="1"/>
      <name val="Arial"/>
      <family val="2"/>
    </font>
    <font>
      <b/>
      <sz val="14"/>
      <color rgb="FF000000"/>
      <name val="Calibri"/>
      <family val="2"/>
      <scheme val="minor"/>
    </font>
    <font>
      <b/>
      <sz val="11"/>
      <color theme="1"/>
      <name val="Calibri"/>
      <family val="2"/>
    </font>
    <font>
      <b/>
      <sz val="10"/>
      <color indexed="9"/>
      <name val="Arial"/>
      <family val="2"/>
    </font>
    <font>
      <sz val="10"/>
      <color indexed="8"/>
      <name val="Arial"/>
      <family val="2"/>
    </font>
    <font>
      <sz val="10"/>
      <color theme="1"/>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b/>
      <sz val="9"/>
      <color rgb="FF000000"/>
      <name val="Gill Sans MT"/>
      <family val="2"/>
    </font>
    <font>
      <b/>
      <sz val="9"/>
      <color rgb="FFFF0000"/>
      <name val="Gill Sans MT"/>
      <family val="2"/>
    </font>
    <font>
      <sz val="12"/>
      <color theme="1"/>
      <name val="Gill Sans MT"/>
      <family val="2"/>
    </font>
    <font>
      <sz val="9"/>
      <color rgb="FF000000"/>
      <name val="Gill Sans MT"/>
      <family val="2"/>
    </font>
    <font>
      <sz val="8"/>
      <color rgb="FFFF0000"/>
      <name val="Gill Sans MT"/>
      <family val="2"/>
    </font>
    <font>
      <b/>
      <sz val="10"/>
      <name val="Gill Sans MT"/>
      <family val="2"/>
    </font>
    <font>
      <b/>
      <sz val="18"/>
      <name val="Gill Sans MT"/>
      <family val="2"/>
    </font>
    <font>
      <sz val="11"/>
      <name val="Gill Sans MT"/>
      <family val="2"/>
    </font>
    <font>
      <sz val="12"/>
      <color rgb="FFFF0000"/>
      <name val="Gill Sans MT"/>
      <family val="2"/>
    </font>
    <font>
      <sz val="9"/>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b/>
      <sz val="8"/>
      <color rgb="FF000000"/>
      <name val="Times New Roman"/>
      <family val="1"/>
    </font>
    <font>
      <sz val="8"/>
      <color rgb="FF000000"/>
      <name val="Calibri"/>
      <family val="2"/>
      <scheme val="minor"/>
    </font>
    <font>
      <sz val="9"/>
      <color rgb="FF000000"/>
      <name val="Calibri"/>
      <family val="2"/>
      <scheme val="minor"/>
    </font>
    <font>
      <b/>
      <sz val="9"/>
      <color rgb="FF000000"/>
      <name val="Times New Roman"/>
      <family val="1"/>
    </font>
    <font>
      <sz val="11"/>
      <name val="Calibri"/>
      <family val="2"/>
    </font>
    <font>
      <b/>
      <sz val="11"/>
      <color rgb="FFFF0000"/>
      <name val="Arial"/>
      <family val="2"/>
    </font>
    <font>
      <sz val="11"/>
      <color rgb="FFFF0000"/>
      <name val="Arial"/>
      <family val="2"/>
    </font>
    <font>
      <sz val="8"/>
      <color rgb="FF000000"/>
      <name val="Times New Roman"/>
      <family val="1"/>
    </font>
    <font>
      <b/>
      <sz val="10"/>
      <color rgb="FFFF0000"/>
      <name val="Arial"/>
      <family val="2"/>
    </font>
    <font>
      <sz val="10"/>
      <color rgb="FF000000"/>
      <name val="Calibri"/>
      <family val="2"/>
      <scheme val="minor"/>
    </font>
    <font>
      <sz val="11"/>
      <color indexed="8"/>
      <name val="Arial"/>
      <family val="2"/>
    </font>
    <font>
      <sz val="11"/>
      <name val="Arial"/>
      <family val="2"/>
    </font>
    <font>
      <b/>
      <sz val="11"/>
      <color theme="1"/>
      <name val="Arial"/>
      <family val="2"/>
    </font>
    <font>
      <sz val="8"/>
      <color rgb="FF000000"/>
      <name val="Times New Roman"/>
      <family val="1"/>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b/>
      <sz val="9"/>
      <color theme="8" tint="0.39997558519241921"/>
      <name val="Times New Roman"/>
      <family val="1"/>
    </font>
    <font>
      <sz val="9"/>
      <name val="Gill Sans MT"/>
      <family val="2"/>
    </font>
    <font>
      <b/>
      <sz val="9"/>
      <color theme="8" tint="0.59999389629810485"/>
      <name val="Times New Roman"/>
      <family val="1"/>
    </font>
    <font>
      <b/>
      <sz val="12"/>
      <color theme="0"/>
      <name val="Arial"/>
      <family val="2"/>
    </font>
    <font>
      <b/>
      <sz val="9"/>
      <color theme="0"/>
      <name val="Arial"/>
      <family val="2"/>
    </font>
    <font>
      <b/>
      <sz val="18"/>
      <color rgb="FF0070C0"/>
      <name val="Calibri"/>
      <family val="2"/>
      <scheme val="minor"/>
    </font>
    <font>
      <sz val="11"/>
      <color rgb="FFFF0000"/>
      <name val="Calibri"/>
      <family val="2"/>
    </font>
    <font>
      <sz val="11"/>
      <color theme="1"/>
      <name val="Calibri"/>
      <family val="2"/>
    </font>
    <font>
      <sz val="8"/>
      <color theme="1"/>
      <name val="Times New Roman"/>
      <family val="1"/>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b/>
      <sz val="18"/>
      <color theme="0"/>
      <name val="Calibri"/>
      <family val="2"/>
      <scheme val="minor"/>
    </font>
    <font>
      <b/>
      <sz val="18"/>
      <color theme="5"/>
      <name val="Calibri"/>
      <family val="2"/>
      <scheme val="minor"/>
    </font>
    <font>
      <sz val="12"/>
      <color rgb="FFC00000"/>
      <name val="Arial"/>
      <family val="2"/>
    </font>
    <font>
      <sz val="11"/>
      <name val="Calibri"/>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1"/>
      <name val="Calibri"/>
      <family val="2"/>
      <scheme val="minor"/>
    </font>
    <font>
      <sz val="11"/>
      <name val="Calibri"/>
      <family val="2"/>
    </font>
    <font>
      <sz val="11"/>
      <name val="Calibri"/>
      <family val="2"/>
    </font>
    <font>
      <sz val="8"/>
      <color rgb="FF000000"/>
      <name val="Times New Roman"/>
      <family val="1"/>
    </font>
    <font>
      <sz val="8"/>
      <color rgb="FF000000"/>
      <name val="Times New Roman"/>
      <family val="1"/>
    </font>
    <font>
      <b/>
      <sz val="9"/>
      <color rgb="FF000000"/>
      <name val="Times New Roman"/>
      <family val="1"/>
    </font>
    <font>
      <sz val="11"/>
      <name val="Calibri"/>
      <family val="2"/>
    </font>
    <font>
      <b/>
      <sz val="8"/>
      <color rgb="FF000000"/>
      <name val="Times New Roman"/>
      <family val="1"/>
    </font>
    <font>
      <sz val="10"/>
      <color theme="1"/>
      <name val="Gill Sans MT"/>
      <family val="2"/>
    </font>
    <font>
      <sz val="10"/>
      <color theme="0"/>
      <name val="Gill Sans MT"/>
      <family val="2"/>
    </font>
    <font>
      <b/>
      <sz val="11"/>
      <color rgb="FF000000"/>
      <name val="Calibri"/>
      <family val="2"/>
      <scheme val="minor"/>
    </font>
    <font>
      <sz val="8"/>
      <color rgb="FF000000"/>
      <name val="Times New Roman"/>
      <family val="1"/>
    </font>
    <font>
      <sz val="10"/>
      <name val="Gill Sans MT"/>
      <family val="2"/>
    </font>
    <font>
      <b/>
      <sz val="11"/>
      <color theme="0"/>
      <name val="Gill Sans MT"/>
      <family val="2"/>
    </font>
    <font>
      <sz val="8"/>
      <color rgb="FF000000"/>
      <name val="Times New Roman"/>
      <family val="1"/>
    </font>
    <font>
      <sz val="8"/>
      <color rgb="FF000000"/>
      <name val="Times New Roman"/>
      <family val="1"/>
    </font>
    <font>
      <b/>
      <sz val="11"/>
      <color rgb="FF00B050"/>
      <name val="Gill Sans MT"/>
      <family val="2"/>
    </font>
    <font>
      <b/>
      <sz val="11"/>
      <color rgb="FFFF0000"/>
      <name val="Gill Sans MT"/>
      <family val="2"/>
    </font>
    <font>
      <b/>
      <sz val="11"/>
      <color rgb="FFFFFFFF"/>
      <name val="Gill Sans MT"/>
      <family val="2"/>
    </font>
    <font>
      <b/>
      <sz val="11"/>
      <color rgb="FFFFFF00"/>
      <name val="Gill Sans MT"/>
      <family val="2"/>
    </font>
  </fonts>
  <fills count="7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8"/>
        <bgColor indexed="9"/>
      </patternFill>
    </fill>
    <fill>
      <patternFill patternType="solid">
        <fgColor indexed="65"/>
        <bgColor indexed="9"/>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39997558519241921"/>
        <bgColor indexed="9"/>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0"/>
        <bgColor indexed="9"/>
      </patternFill>
    </fill>
    <fill>
      <patternFill patternType="solid">
        <fgColor theme="5" tint="0.59999389629810485"/>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theme="3" tint="0.39997558519241921"/>
        <bgColor indexed="64"/>
      </patternFill>
    </fill>
    <fill>
      <patternFill patternType="solid">
        <fgColor theme="4"/>
        <bgColor indexed="64"/>
      </patternFill>
    </fill>
    <fill>
      <patternFill patternType="solid">
        <fgColor rgb="FF0070C0"/>
        <bgColor indexed="64"/>
      </patternFill>
    </fill>
    <fill>
      <patternFill patternType="solid">
        <fgColor rgb="FFFF0000"/>
        <bgColor indexed="64"/>
      </patternFill>
    </fill>
    <fill>
      <patternFill patternType="solid">
        <fgColor rgb="FF92D050"/>
        <bgColor indexed="64"/>
      </patternFill>
    </fill>
    <fill>
      <patternFill patternType="solid">
        <fgColor theme="3" tint="0.59999389629810485"/>
        <bgColor indexed="64"/>
      </patternFill>
    </fill>
    <fill>
      <patternFill patternType="solid">
        <fgColor theme="8"/>
        <bgColor indexed="64"/>
      </patternFill>
    </fill>
  </fills>
  <borders count="94">
    <border>
      <left/>
      <right/>
      <top/>
      <bottom/>
      <diagonal/>
    </border>
    <border>
      <left style="thin">
        <color rgb="FFD3D3D3"/>
      </left>
      <right style="thin">
        <color rgb="FFD3D3D3"/>
      </right>
      <top style="thin">
        <color rgb="FFD3D3D3"/>
      </top>
      <bottom style="thin">
        <color rgb="FFD3D3D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579">
    <xf numFmtId="0" fontId="0" fillId="0" borderId="0"/>
    <xf numFmtId="43" fontId="43" fillId="0" borderId="0" applyFont="0" applyFill="0" applyBorder="0" applyAlignment="0" applyProtection="0"/>
    <xf numFmtId="9" fontId="43" fillId="0" borderId="0" applyFont="0" applyFill="0" applyBorder="0" applyAlignment="0" applyProtection="0"/>
    <xf numFmtId="0" fontId="43" fillId="0" borderId="0"/>
    <xf numFmtId="0" fontId="50" fillId="0" borderId="0"/>
    <xf numFmtId="0" fontId="50" fillId="0" borderId="0"/>
    <xf numFmtId="9" fontId="42"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170" fontId="43" fillId="0" borderId="0" applyFont="0" applyFill="0" applyBorder="0" applyAlignment="0" applyProtection="0"/>
    <xf numFmtId="0" fontId="41" fillId="0" borderId="0"/>
    <xf numFmtId="41" fontId="43" fillId="0" borderId="0" applyFont="0" applyFill="0" applyBorder="0" applyAlignment="0" applyProtection="0"/>
    <xf numFmtId="0" fontId="40" fillId="0" borderId="0"/>
    <xf numFmtId="9" fontId="39"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0" fontId="68" fillId="0" borderId="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0" fontId="38" fillId="0" borderId="0"/>
    <xf numFmtId="168" fontId="37" fillId="0" borderId="0" applyFont="0" applyFill="0" applyBorder="0" applyAlignment="0" applyProtection="0"/>
    <xf numFmtId="0" fontId="37" fillId="0" borderId="0"/>
    <xf numFmtId="164" fontId="43" fillId="0" borderId="0" applyFont="0" applyFill="0" applyBorder="0" applyAlignment="0" applyProtection="0"/>
    <xf numFmtId="0" fontId="50" fillId="0" borderId="0"/>
    <xf numFmtId="0" fontId="36" fillId="0" borderId="0"/>
    <xf numFmtId="168" fontId="36" fillId="0" borderId="0" applyFont="0" applyFill="0" applyBorder="0" applyAlignment="0" applyProtection="0"/>
    <xf numFmtId="43" fontId="36" fillId="0" borderId="0" applyFont="0" applyFill="0" applyBorder="0" applyAlignment="0" applyProtection="0"/>
    <xf numFmtId="9" fontId="36" fillId="0" borderId="0" applyFont="0" applyFill="0" applyBorder="0" applyAlignment="0" applyProtection="0"/>
    <xf numFmtId="0" fontId="35" fillId="0" borderId="0"/>
    <xf numFmtId="168" fontId="35" fillId="0" borderId="0" applyFont="0" applyFill="0" applyBorder="0" applyAlignment="0" applyProtection="0"/>
    <xf numFmtId="43" fontId="35" fillId="0" borderId="0" applyFont="0" applyFill="0" applyBorder="0" applyAlignment="0" applyProtection="0"/>
    <xf numFmtId="9" fontId="35" fillId="0" borderId="0" applyFont="0" applyFill="0" applyBorder="0" applyAlignment="0" applyProtection="0"/>
    <xf numFmtId="0" fontId="34" fillId="0" borderId="0"/>
    <xf numFmtId="168"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8"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8"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8"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169" fontId="43" fillId="0" borderId="0" applyFont="0" applyFill="0" applyBorder="0" applyAlignment="0" applyProtection="0"/>
    <xf numFmtId="0" fontId="30" fillId="0" borderId="0"/>
    <xf numFmtId="0" fontId="29" fillId="0" borderId="0"/>
    <xf numFmtId="168"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43" fontId="43" fillId="0" borderId="0" applyFont="0" applyFill="0" applyBorder="0" applyAlignment="0" applyProtection="0"/>
    <xf numFmtId="9" fontId="28" fillId="0" borderId="0" applyFont="0" applyFill="0" applyBorder="0" applyAlignment="0" applyProtection="0"/>
    <xf numFmtId="0" fontId="28" fillId="0" borderId="0"/>
    <xf numFmtId="41" fontId="43" fillId="0" borderId="0" applyFont="0" applyFill="0" applyBorder="0" applyAlignment="0" applyProtection="0"/>
    <xf numFmtId="0" fontId="28" fillId="0" borderId="0"/>
    <xf numFmtId="9" fontId="28"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0" fontId="28" fillId="0" borderId="0"/>
    <xf numFmtId="168" fontId="28" fillId="0" borderId="0" applyFont="0" applyFill="0" applyBorder="0" applyAlignment="0" applyProtection="0"/>
    <xf numFmtId="0" fontId="28" fillId="0" borderId="0"/>
    <xf numFmtId="0" fontId="28" fillId="0" borderId="0"/>
    <xf numFmtId="168"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0" fontId="28" fillId="0" borderId="0"/>
    <xf numFmtId="168"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0" fontId="28" fillId="0" borderId="0"/>
    <xf numFmtId="168"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6" fillId="0" borderId="0"/>
    <xf numFmtId="168"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5" fillId="0" borderId="0"/>
    <xf numFmtId="168"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8"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8"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8"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82" fillId="0" borderId="0" applyNumberFormat="0" applyFill="0" applyBorder="0" applyAlignment="0" applyProtection="0"/>
    <xf numFmtId="0" fontId="83" fillId="0" borderId="65" applyNumberFormat="0" applyFill="0" applyAlignment="0" applyProtection="0"/>
    <xf numFmtId="0" fontId="84" fillId="0" borderId="66" applyNumberFormat="0" applyFill="0" applyAlignment="0" applyProtection="0"/>
    <xf numFmtId="0" fontId="85" fillId="0" borderId="67" applyNumberFormat="0" applyFill="0" applyAlignment="0" applyProtection="0"/>
    <xf numFmtId="0" fontId="85" fillId="0" borderId="0" applyNumberFormat="0" applyFill="0" applyBorder="0" applyAlignment="0" applyProtection="0"/>
    <xf numFmtId="0" fontId="86" fillId="11" borderId="0" applyNumberFormat="0" applyBorder="0" applyAlignment="0" applyProtection="0"/>
    <xf numFmtId="0" fontId="87" fillId="12" borderId="0" applyNumberFormat="0" applyBorder="0" applyAlignment="0" applyProtection="0"/>
    <xf numFmtId="0" fontId="88" fillId="13" borderId="0" applyNumberFormat="0" applyBorder="0" applyAlignment="0" applyProtection="0"/>
    <xf numFmtId="0" fontId="89" fillId="14" borderId="68" applyNumberFormat="0" applyAlignment="0" applyProtection="0"/>
    <xf numFmtId="0" fontId="90" fillId="15" borderId="69" applyNumberFormat="0" applyAlignment="0" applyProtection="0"/>
    <xf numFmtId="0" fontId="91" fillId="15" borderId="68" applyNumberFormat="0" applyAlignment="0" applyProtection="0"/>
    <xf numFmtId="0" fontId="92" fillId="0" borderId="70" applyNumberFormat="0" applyFill="0" applyAlignment="0" applyProtection="0"/>
    <xf numFmtId="0" fontId="93" fillId="16" borderId="71" applyNumberFormat="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6" fillId="0" borderId="73" applyNumberFormat="0" applyFill="0" applyAlignment="0" applyProtection="0"/>
    <xf numFmtId="0" fontId="97"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97"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97"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97"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97" fillId="34"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97" fillId="38"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0" borderId="0"/>
    <xf numFmtId="43" fontId="21" fillId="0" borderId="0" applyFont="0" applyFill="0" applyBorder="0" applyAlignment="0" applyProtection="0"/>
    <xf numFmtId="43" fontId="50" fillId="0" borderId="0" applyFont="0" applyFill="0" applyBorder="0" applyAlignment="0" applyProtection="0"/>
    <xf numFmtId="43" fontId="21" fillId="0" borderId="0" applyFont="0" applyFill="0" applyBorder="0" applyAlignment="0" applyProtection="0"/>
    <xf numFmtId="183" fontId="98" fillId="0" borderId="0" applyFill="0">
      <alignment horizontal="center" vertical="center" wrapText="1"/>
    </xf>
    <xf numFmtId="184" fontId="98" fillId="42" borderId="0" applyFill="0" applyProtection="0">
      <alignment horizontal="center" vertical="center"/>
    </xf>
    <xf numFmtId="168"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9" fontId="43" fillId="0" borderId="0" applyFont="0" applyFill="0" applyBorder="0" applyAlignment="0" applyProtection="0"/>
    <xf numFmtId="43" fontId="50" fillId="0" borderId="0" applyFont="0" applyFill="0" applyBorder="0" applyAlignment="0" applyProtection="0"/>
    <xf numFmtId="0" fontId="21" fillId="17" borderId="72" applyNumberFormat="0" applyFont="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0" fillId="0" borderId="0"/>
    <xf numFmtId="168"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0" fontId="19" fillId="0" borderId="0"/>
    <xf numFmtId="168"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8" fillId="0" borderId="0"/>
    <xf numFmtId="168"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8"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5" fillId="0" borderId="0"/>
    <xf numFmtId="168" fontId="15"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0" fontId="99" fillId="0" borderId="0"/>
    <xf numFmtId="170" fontId="50" fillId="0" borderId="0" applyFont="0" applyFill="0" applyBorder="0" applyAlignment="0" applyProtection="0"/>
    <xf numFmtId="165" fontId="50" fillId="0" borderId="0" applyFont="0" applyFill="0" applyBorder="0" applyAlignment="0" applyProtection="0"/>
    <xf numFmtId="0" fontId="14" fillId="0" borderId="0"/>
    <xf numFmtId="168"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13" fillId="0" borderId="0"/>
    <xf numFmtId="168"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12" fillId="0" borderId="0"/>
    <xf numFmtId="168"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43" fillId="0" borderId="0" applyFont="0" applyFill="0" applyBorder="0" applyAlignment="0" applyProtection="0"/>
    <xf numFmtId="9" fontId="11" fillId="0" borderId="0" applyFont="0" applyFill="0" applyBorder="0" applyAlignment="0" applyProtection="0"/>
    <xf numFmtId="0" fontId="11" fillId="0" borderId="0"/>
    <xf numFmtId="41" fontId="43" fillId="0" borderId="0" applyFont="0" applyFill="0" applyBorder="0" applyAlignment="0" applyProtection="0"/>
    <xf numFmtId="0" fontId="11" fillId="0" borderId="0"/>
    <xf numFmtId="9" fontId="11"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0" fontId="11" fillId="0" borderId="0"/>
    <xf numFmtId="168" fontId="11" fillId="0" borderId="0" applyFont="0" applyFill="0" applyBorder="0" applyAlignment="0" applyProtection="0"/>
    <xf numFmtId="0" fontId="11" fillId="0" borderId="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43" fillId="0" borderId="0" applyFont="0" applyFill="0" applyBorder="0" applyAlignment="0" applyProtection="0"/>
    <xf numFmtId="9" fontId="11" fillId="0" borderId="0" applyFont="0" applyFill="0" applyBorder="0" applyAlignment="0" applyProtection="0"/>
    <xf numFmtId="0" fontId="11" fillId="0" borderId="0"/>
    <xf numFmtId="41" fontId="43" fillId="0" borderId="0" applyFont="0" applyFill="0" applyBorder="0" applyAlignment="0" applyProtection="0"/>
    <xf numFmtId="0" fontId="11" fillId="0" borderId="0"/>
    <xf numFmtId="9" fontId="11"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0" fontId="11" fillId="0" borderId="0"/>
    <xf numFmtId="168" fontId="11" fillId="0" borderId="0" applyFont="0" applyFill="0" applyBorder="0" applyAlignment="0" applyProtection="0"/>
    <xf numFmtId="0" fontId="11" fillId="0" borderId="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43" fillId="0" borderId="0" applyFont="0" applyFill="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1" fillId="35" borderId="0" applyNumberFormat="0" applyBorder="0" applyAlignment="0" applyProtection="0"/>
    <xf numFmtId="0" fontId="11" fillId="36" borderId="0" applyNumberFormat="0" applyBorder="0" applyAlignment="0" applyProtection="0"/>
    <xf numFmtId="0" fontId="11" fillId="37"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11" fillId="0" borderId="0"/>
    <xf numFmtId="43" fontId="11" fillId="0" borderId="0" applyFont="0" applyFill="0" applyBorder="0" applyAlignment="0" applyProtection="0"/>
    <xf numFmtId="43" fontId="50"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0" fontId="11" fillId="17" borderId="72" applyNumberFormat="0" applyFon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50" fillId="0" borderId="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9" fontId="10" fillId="0" borderId="0" applyFont="0" applyFill="0" applyBorder="0" applyAlignment="0" applyProtection="0"/>
    <xf numFmtId="0" fontId="10" fillId="0" borderId="0"/>
    <xf numFmtId="41" fontId="43" fillId="0" borderId="0" applyFont="0" applyFill="0" applyBorder="0" applyAlignment="0" applyProtection="0"/>
    <xf numFmtId="0" fontId="10" fillId="0" borderId="0"/>
    <xf numFmtId="9" fontId="10"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3" fillId="0" borderId="0" applyFont="0" applyFill="0" applyBorder="0" applyAlignment="0" applyProtection="0"/>
    <xf numFmtId="9" fontId="10" fillId="0" borderId="0" applyFont="0" applyFill="0" applyBorder="0" applyAlignment="0" applyProtection="0"/>
    <xf numFmtId="0" fontId="10" fillId="0" borderId="0"/>
    <xf numFmtId="41" fontId="43" fillId="0" borderId="0" applyFont="0" applyFill="0" applyBorder="0" applyAlignment="0" applyProtection="0"/>
    <xf numFmtId="0" fontId="10" fillId="0" borderId="0"/>
    <xf numFmtId="9" fontId="10"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10" fillId="0" borderId="0"/>
    <xf numFmtId="43" fontId="1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0" fontId="10" fillId="17" borderId="72"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7" fillId="0" borderId="0"/>
    <xf numFmtId="168"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42"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168" fontId="5" fillId="0" borderId="0" applyFont="0" applyFill="0" applyBorder="0" applyAlignment="0" applyProtection="0"/>
    <xf numFmtId="43" fontId="5" fillId="0" borderId="0" applyFont="0" applyFill="0" applyBorder="0" applyAlignment="0" applyProtection="0"/>
    <xf numFmtId="43" fontId="50" fillId="0" borderId="0" applyFont="0" applyFill="0" applyBorder="0" applyAlignment="0" applyProtection="0"/>
    <xf numFmtId="43" fontId="5"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43" fillId="0" borderId="0" applyFont="0" applyFill="0" applyBorder="0" applyAlignment="0" applyProtection="0"/>
  </cellStyleXfs>
  <cellXfs count="1393">
    <xf numFmtId="0" fontId="0" fillId="0" borderId="0" xfId="0"/>
    <xf numFmtId="3" fontId="0" fillId="0" borderId="0" xfId="0" applyNumberFormat="1"/>
    <xf numFmtId="0" fontId="65" fillId="0" borderId="0" xfId="4" applyFont="1" applyAlignment="1" applyProtection="1">
      <alignment horizontal="center" vertical="center" wrapText="1" readingOrder="1"/>
      <protection locked="0"/>
    </xf>
    <xf numFmtId="4" fontId="65" fillId="0" borderId="0" xfId="4" applyNumberFormat="1" applyFont="1" applyAlignment="1" applyProtection="1">
      <alignment horizontal="right" vertical="center" wrapText="1" readingOrder="1"/>
      <protection locked="0"/>
    </xf>
    <xf numFmtId="10" fontId="66" fillId="0" borderId="0" xfId="4" applyNumberFormat="1" applyFont="1" applyAlignment="1">
      <alignment vertical="center" wrapText="1"/>
    </xf>
    <xf numFmtId="174" fontId="66" fillId="0" borderId="0" xfId="4" applyNumberFormat="1" applyFont="1" applyAlignment="1">
      <alignment horizontal="right" vertical="center" wrapText="1"/>
    </xf>
    <xf numFmtId="10" fontId="66" fillId="0" borderId="0" xfId="4" applyNumberFormat="1" applyFont="1" applyAlignment="1">
      <alignment horizontal="right" vertical="center" wrapText="1"/>
    </xf>
    <xf numFmtId="0" fontId="46" fillId="0" borderId="0" xfId="4" applyFont="1"/>
    <xf numFmtId="9" fontId="0" fillId="0" borderId="0" xfId="2" applyFont="1"/>
    <xf numFmtId="3" fontId="78" fillId="8" borderId="36" xfId="4" applyNumberFormat="1" applyFont="1" applyFill="1" applyBorder="1" applyAlignment="1">
      <alignment horizontal="center" vertical="center" textRotation="90"/>
    </xf>
    <xf numFmtId="3" fontId="78" fillId="8" borderId="37" xfId="4" applyNumberFormat="1" applyFont="1" applyFill="1" applyBorder="1" applyAlignment="1">
      <alignment horizontal="center" vertical="center" textRotation="90"/>
    </xf>
    <xf numFmtId="3" fontId="78" fillId="8" borderId="37" xfId="4" applyNumberFormat="1" applyFont="1" applyFill="1" applyBorder="1" applyAlignment="1">
      <alignment horizontal="center" vertical="center"/>
    </xf>
    <xf numFmtId="179" fontId="78" fillId="8" borderId="37" xfId="26" applyNumberFormat="1" applyFont="1" applyFill="1" applyBorder="1" applyAlignment="1">
      <alignment horizontal="center" vertical="center" wrapText="1"/>
    </xf>
    <xf numFmtId="179" fontId="50" fillId="0" borderId="0" xfId="26" applyNumberFormat="1" applyFont="1" applyFill="1" applyAlignment="1"/>
    <xf numFmtId="179" fontId="50" fillId="9" borderId="0" xfId="4" applyNumberFormat="1" applyFill="1"/>
    <xf numFmtId="0" fontId="45" fillId="0" borderId="0" xfId="0" applyFont="1"/>
    <xf numFmtId="0" fontId="45" fillId="0" borderId="3" xfId="0" applyFont="1" applyBorder="1"/>
    <xf numFmtId="0" fontId="59" fillId="0" borderId="3" xfId="0" applyFont="1" applyBorder="1" applyAlignment="1">
      <alignment horizontal="center"/>
    </xf>
    <xf numFmtId="9" fontId="45" fillId="0" borderId="3" xfId="2" applyFont="1" applyFill="1" applyBorder="1" applyAlignment="1">
      <alignment horizontal="center" vertical="center" wrapText="1" readingOrder="1"/>
    </xf>
    <xf numFmtId="0" fontId="46" fillId="0" borderId="27" xfId="4" applyFont="1" applyBorder="1" applyAlignment="1">
      <alignment horizontal="center" vertical="center" wrapText="1"/>
    </xf>
    <xf numFmtId="0" fontId="46" fillId="0" borderId="23" xfId="4" applyFont="1" applyBorder="1" applyAlignment="1">
      <alignment horizontal="center" vertical="center"/>
    </xf>
    <xf numFmtId="0" fontId="81" fillId="0" borderId="11" xfId="4" applyFont="1" applyBorder="1" applyAlignment="1">
      <alignment horizontal="center" vertical="center" wrapText="1"/>
    </xf>
    <xf numFmtId="0" fontId="81" fillId="0" borderId="4" xfId="4" applyFont="1" applyBorder="1" applyAlignment="1">
      <alignment horizontal="center" vertical="center" wrapText="1"/>
    </xf>
    <xf numFmtId="0" fontId="81" fillId="0" borderId="4" xfId="4" applyFont="1" applyBorder="1" applyAlignment="1">
      <alignment horizontal="center" wrapText="1"/>
    </xf>
    <xf numFmtId="0" fontId="81" fillId="0" borderId="4" xfId="4" applyFont="1" applyBorder="1" applyAlignment="1">
      <alignment horizontal="center"/>
    </xf>
    <xf numFmtId="0" fontId="50" fillId="0" borderId="0" xfId="4"/>
    <xf numFmtId="9" fontId="45" fillId="0" borderId="0" xfId="0" applyNumberFormat="1" applyFont="1"/>
    <xf numFmtId="43" fontId="45" fillId="0" borderId="0" xfId="1" applyFont="1"/>
    <xf numFmtId="0" fontId="50" fillId="0" borderId="14" xfId="4" applyBorder="1"/>
    <xf numFmtId="0" fontId="56" fillId="0" borderId="13" xfId="27" applyFont="1" applyBorder="1" applyAlignment="1">
      <alignment vertical="center" wrapText="1"/>
    </xf>
    <xf numFmtId="0" fontId="56" fillId="0" borderId="14" xfId="27" applyFont="1" applyBorder="1" applyAlignment="1">
      <alignment vertical="center" wrapText="1"/>
    </xf>
    <xf numFmtId="0" fontId="56" fillId="0" borderId="14" xfId="27" applyFont="1" applyBorder="1" applyAlignment="1">
      <alignment horizontal="center" vertical="center" wrapText="1"/>
    </xf>
    <xf numFmtId="0" fontId="56" fillId="0" borderId="14" xfId="27" applyFont="1" applyBorder="1" applyAlignment="1">
      <alignment horizontal="right" vertical="center" wrapText="1"/>
    </xf>
    <xf numFmtId="0" fontId="56" fillId="0" borderId="19" xfId="27" applyFont="1" applyBorder="1" applyAlignment="1">
      <alignment vertical="center" wrapText="1"/>
    </xf>
    <xf numFmtId="0" fontId="56" fillId="0" borderId="19" xfId="27" applyFont="1" applyBorder="1" applyAlignment="1">
      <alignment horizontal="center" vertical="center" wrapText="1"/>
    </xf>
    <xf numFmtId="0" fontId="56" fillId="0" borderId="20" xfId="27" applyFont="1" applyBorder="1" applyAlignment="1">
      <alignment vertical="center" wrapText="1"/>
    </xf>
    <xf numFmtId="0" fontId="60" fillId="0" borderId="0" xfId="4" applyFont="1" applyAlignment="1" applyProtection="1">
      <alignment horizontal="center" vertical="center" wrapText="1" readingOrder="1"/>
      <protection locked="0"/>
    </xf>
    <xf numFmtId="4" fontId="60" fillId="0" borderId="0" xfId="4" applyNumberFormat="1" applyFont="1" applyAlignment="1" applyProtection="1">
      <alignment horizontal="right" vertical="center" wrapText="1" readingOrder="1"/>
      <protection locked="0"/>
    </xf>
    <xf numFmtId="9" fontId="56" fillId="0" borderId="0" xfId="4" applyNumberFormat="1" applyFont="1" applyAlignment="1">
      <alignment horizontal="center" vertical="center" wrapText="1"/>
    </xf>
    <xf numFmtId="10" fontId="56" fillId="0" borderId="0" xfId="4" applyNumberFormat="1" applyFont="1" applyAlignment="1">
      <alignment horizontal="center" vertical="center" wrapText="1"/>
    </xf>
    <xf numFmtId="4" fontId="46" fillId="0" borderId="0" xfId="4" applyNumberFormat="1" applyFont="1"/>
    <xf numFmtId="43" fontId="46" fillId="0" borderId="0" xfId="4" applyNumberFormat="1" applyFont="1"/>
    <xf numFmtId="43" fontId="46" fillId="0" borderId="0" xfId="4" applyNumberFormat="1" applyFont="1" applyAlignment="1">
      <alignment horizontal="left"/>
    </xf>
    <xf numFmtId="0" fontId="81" fillId="0" borderId="9" xfId="4" applyFont="1" applyBorder="1" applyAlignment="1">
      <alignment horizontal="center"/>
    </xf>
    <xf numFmtId="43" fontId="81" fillId="0" borderId="41" xfId="4" applyNumberFormat="1" applyFont="1" applyBorder="1"/>
    <xf numFmtId="43" fontId="50" fillId="0" borderId="0" xfId="4" applyNumberFormat="1"/>
    <xf numFmtId="178" fontId="45" fillId="0" borderId="0" xfId="0" applyNumberFormat="1" applyFont="1"/>
    <xf numFmtId="173" fontId="0" fillId="0" borderId="0" xfId="0" applyNumberFormat="1"/>
    <xf numFmtId="4" fontId="60" fillId="0" borderId="0" xfId="4" applyNumberFormat="1" applyFont="1" applyAlignment="1" applyProtection="1">
      <alignment horizontal="left" vertical="center" wrapText="1" readingOrder="1"/>
      <protection locked="0"/>
    </xf>
    <xf numFmtId="171" fontId="62" fillId="0" borderId="3" xfId="1" applyNumberFormat="1" applyFont="1" applyFill="1" applyBorder="1" applyAlignment="1" applyProtection="1">
      <alignment horizontal="center" vertical="center" wrapText="1" readingOrder="1"/>
      <protection locked="0"/>
    </xf>
    <xf numFmtId="0" fontId="60" fillId="0" borderId="44" xfId="4" applyFont="1" applyBorder="1" applyAlignment="1" applyProtection="1">
      <alignment horizontal="left" vertical="center" wrapText="1" readingOrder="1"/>
      <protection locked="0"/>
    </xf>
    <xf numFmtId="0" fontId="124" fillId="0" borderId="0" xfId="4" applyFont="1" applyAlignment="1">
      <alignment horizontal="right" vertical="center" wrapText="1"/>
    </xf>
    <xf numFmtId="3" fontId="124" fillId="0" borderId="0" xfId="4" applyNumberFormat="1" applyFont="1" applyAlignment="1">
      <alignment horizontal="right" vertical="center" wrapText="1"/>
    </xf>
    <xf numFmtId="3" fontId="119" fillId="0" borderId="0" xfId="4" applyNumberFormat="1" applyFont="1"/>
    <xf numFmtId="176" fontId="106" fillId="0" borderId="0" xfId="4" applyNumberFormat="1" applyFont="1"/>
    <xf numFmtId="178" fontId="106" fillId="0" borderId="0" xfId="4" applyNumberFormat="1" applyFont="1"/>
    <xf numFmtId="0" fontId="106" fillId="0" borderId="3" xfId="0" applyFont="1" applyBorder="1" applyAlignment="1">
      <alignment horizontal="left" vertical="center" wrapText="1" readingOrder="1"/>
    </xf>
    <xf numFmtId="0" fontId="106" fillId="0" borderId="7" xfId="0" applyFont="1" applyBorder="1" applyAlignment="1">
      <alignment horizontal="left" vertical="center" wrapText="1" readingOrder="1"/>
    </xf>
    <xf numFmtId="9" fontId="103" fillId="0" borderId="3" xfId="2" applyFont="1" applyBorder="1" applyAlignment="1">
      <alignment horizontal="center" vertical="center" wrapText="1" readingOrder="1"/>
    </xf>
    <xf numFmtId="0" fontId="110" fillId="0" borderId="0" xfId="5" applyFont="1"/>
    <xf numFmtId="178" fontId="0" fillId="0" borderId="0" xfId="0" applyNumberFormat="1"/>
    <xf numFmtId="182" fontId="78" fillId="8" borderId="37" xfId="52" applyNumberFormat="1" applyFont="1" applyFill="1" applyBorder="1" applyAlignment="1">
      <alignment horizontal="center" vertical="center" wrapText="1"/>
    </xf>
    <xf numFmtId="3" fontId="118" fillId="0" borderId="0" xfId="4" applyNumberFormat="1" applyFont="1" applyAlignment="1">
      <alignment horizontal="left" vertical="center" wrapText="1" readingOrder="1"/>
    </xf>
    <xf numFmtId="178" fontId="113" fillId="0" borderId="0" xfId="4" applyNumberFormat="1" applyFont="1" applyAlignment="1">
      <alignment vertical="center" wrapText="1" readingOrder="1"/>
    </xf>
    <xf numFmtId="3" fontId="114" fillId="0" borderId="0" xfId="4" applyNumberFormat="1" applyFont="1" applyAlignment="1">
      <alignment vertical="center" wrapText="1" readingOrder="1"/>
    </xf>
    <xf numFmtId="0" fontId="111" fillId="0" borderId="0" xfId="4" applyFont="1" applyAlignment="1">
      <alignment horizontal="center" vertical="center" wrapText="1" readingOrder="1"/>
    </xf>
    <xf numFmtId="9" fontId="113" fillId="0" borderId="0" xfId="2" applyFont="1" applyFill="1" applyBorder="1" applyAlignment="1">
      <alignment horizontal="center" vertical="center" wrapText="1" readingOrder="1"/>
    </xf>
    <xf numFmtId="9" fontId="123" fillId="0" borderId="0" xfId="6" applyFont="1" applyFill="1" applyBorder="1" applyAlignment="1">
      <alignment horizontal="center" vertical="center" wrapText="1" readingOrder="1"/>
    </xf>
    <xf numFmtId="9" fontId="120" fillId="0" borderId="0" xfId="2" applyFont="1" applyFill="1" applyBorder="1" applyAlignment="1">
      <alignment horizontal="center" vertical="center" wrapText="1" readingOrder="1"/>
    </xf>
    <xf numFmtId="178" fontId="114" fillId="0" borderId="0" xfId="4" applyNumberFormat="1" applyFont="1" applyAlignment="1">
      <alignment horizontal="center" vertical="center" wrapText="1" readingOrder="1"/>
    </xf>
    <xf numFmtId="9" fontId="114" fillId="0" borderId="0" xfId="6" applyFont="1" applyFill="1" applyBorder="1" applyAlignment="1">
      <alignment horizontal="center" vertical="center" wrapText="1" readingOrder="1"/>
    </xf>
    <xf numFmtId="0" fontId="119" fillId="0" borderId="0" xfId="4" applyFont="1"/>
    <xf numFmtId="0" fontId="106" fillId="0" borderId="0" xfId="4" applyFont="1"/>
    <xf numFmtId="0" fontId="112" fillId="0" borderId="0" xfId="4" applyFont="1" applyAlignment="1">
      <alignment horizontal="left" vertical="center" wrapText="1" readingOrder="1"/>
    </xf>
    <xf numFmtId="178" fontId="115" fillId="0" borderId="0" xfId="4" applyNumberFormat="1" applyFont="1" applyAlignment="1">
      <alignment horizontal="right" vertical="center" wrapText="1" readingOrder="1"/>
    </xf>
    <xf numFmtId="3" fontId="115" fillId="0" borderId="0" xfId="4" applyNumberFormat="1" applyFont="1" applyAlignment="1">
      <alignment horizontal="center" vertical="center" wrapText="1" readingOrder="1"/>
    </xf>
    <xf numFmtId="9" fontId="115" fillId="0" borderId="0" xfId="2" applyFont="1" applyFill="1" applyBorder="1" applyAlignment="1">
      <alignment horizontal="center" vertical="center" wrapText="1" readingOrder="1"/>
    </xf>
    <xf numFmtId="178" fontId="113" fillId="0" borderId="0" xfId="4" applyNumberFormat="1" applyFont="1" applyAlignment="1">
      <alignment horizontal="right" vertical="center" wrapText="1" readingOrder="1"/>
    </xf>
    <xf numFmtId="3" fontId="113" fillId="0" borderId="0" xfId="4" applyNumberFormat="1" applyFont="1" applyAlignment="1">
      <alignment horizontal="center" vertical="center" wrapText="1" readingOrder="1"/>
    </xf>
    <xf numFmtId="178" fontId="120" fillId="0" borderId="0" xfId="4" applyNumberFormat="1" applyFont="1" applyAlignment="1">
      <alignment horizontal="right" vertical="center" wrapText="1" readingOrder="1"/>
    </xf>
    <xf numFmtId="3" fontId="120" fillId="0" borderId="0" xfId="4" applyNumberFormat="1" applyFont="1" applyAlignment="1">
      <alignment horizontal="center" vertical="center" wrapText="1" readingOrder="1"/>
    </xf>
    <xf numFmtId="0" fontId="54" fillId="0" borderId="0" xfId="0" applyFont="1" applyAlignment="1">
      <alignment vertical="center" wrapText="1" readingOrder="1"/>
    </xf>
    <xf numFmtId="182" fontId="53" fillId="0" borderId="3" xfId="52" applyNumberFormat="1" applyFont="1" applyBorder="1" applyAlignment="1">
      <alignment horizontal="right" vertical="center" wrapText="1" readingOrder="1"/>
    </xf>
    <xf numFmtId="0" fontId="49" fillId="0" borderId="32" xfId="0" applyFont="1" applyBorder="1" applyAlignment="1">
      <alignment horizontal="left" vertical="center" wrapText="1" readingOrder="1"/>
    </xf>
    <xf numFmtId="0" fontId="128" fillId="0" borderId="0" xfId="5" applyFont="1" applyAlignment="1">
      <alignment horizontal="left"/>
    </xf>
    <xf numFmtId="9" fontId="116" fillId="0" borderId="3" xfId="7" applyFont="1" applyBorder="1" applyAlignment="1">
      <alignment horizontal="center" vertical="center" wrapText="1"/>
    </xf>
    <xf numFmtId="9" fontId="105" fillId="0" borderId="3" xfId="2" applyFont="1" applyBorder="1" applyAlignment="1">
      <alignment horizontal="center" vertical="center" wrapText="1" readingOrder="1"/>
    </xf>
    <xf numFmtId="9" fontId="116" fillId="0" borderId="3" xfId="7" applyFont="1" applyBorder="1" applyAlignment="1">
      <alignment horizontal="center" vertical="center" wrapText="1" readingOrder="1"/>
    </xf>
    <xf numFmtId="9" fontId="116" fillId="4" borderId="3" xfId="7" applyFont="1" applyFill="1" applyBorder="1" applyAlignment="1">
      <alignment horizontal="center" vertical="center" wrapText="1"/>
    </xf>
    <xf numFmtId="0" fontId="134" fillId="0" borderId="1" xfId="0" applyFont="1" applyBorder="1" applyAlignment="1">
      <alignment horizontal="center" vertical="center" wrapText="1" readingOrder="1"/>
    </xf>
    <xf numFmtId="0" fontId="134" fillId="0" borderId="0" xfId="0" applyFont="1" applyAlignment="1">
      <alignment horizontal="center" vertical="center" wrapText="1" readingOrder="1"/>
    </xf>
    <xf numFmtId="0" fontId="135" fillId="0" borderId="1" xfId="0" applyFont="1" applyBorder="1" applyAlignment="1">
      <alignment horizontal="center" vertical="center" wrapText="1" readingOrder="1"/>
    </xf>
    <xf numFmtId="0" fontId="135" fillId="0" borderId="1" xfId="0" applyFont="1" applyBorder="1" applyAlignment="1">
      <alignment horizontal="left" vertical="center" wrapText="1" readingOrder="1"/>
    </xf>
    <xf numFmtId="0" fontId="135" fillId="0" borderId="1" xfId="0" applyFont="1" applyBorder="1" applyAlignment="1">
      <alignment vertical="center" wrapText="1" readingOrder="1"/>
    </xf>
    <xf numFmtId="185" fontId="135" fillId="0" borderId="1" xfId="0" applyNumberFormat="1" applyFont="1" applyBorder="1" applyAlignment="1">
      <alignment horizontal="right" vertical="center" wrapText="1" readingOrder="1"/>
    </xf>
    <xf numFmtId="0" fontId="134" fillId="0" borderId="1" xfId="0" applyFont="1" applyBorder="1" applyAlignment="1">
      <alignment horizontal="left" vertical="center" wrapText="1" readingOrder="1"/>
    </xf>
    <xf numFmtId="0" fontId="136" fillId="0" borderId="1" xfId="0" applyFont="1" applyBorder="1" applyAlignment="1">
      <alignment horizontal="center" vertical="center" wrapText="1" readingOrder="1"/>
    </xf>
    <xf numFmtId="0" fontId="136" fillId="0" borderId="1" xfId="0" applyFont="1" applyBorder="1" applyAlignment="1">
      <alignment horizontal="left" vertical="center" wrapText="1" readingOrder="1"/>
    </xf>
    <xf numFmtId="0" fontId="136" fillId="0" borderId="1" xfId="0" applyFont="1" applyBorder="1" applyAlignment="1">
      <alignment vertical="center" wrapText="1" readingOrder="1"/>
    </xf>
    <xf numFmtId="0" fontId="50" fillId="0" borderId="0" xfId="4" applyAlignment="1">
      <alignment horizontal="center"/>
    </xf>
    <xf numFmtId="172" fontId="118" fillId="0" borderId="0" xfId="6" applyNumberFormat="1" applyFont="1" applyFill="1" applyBorder="1" applyAlignment="1">
      <alignment horizontal="center" vertical="center" wrapText="1" readingOrder="1"/>
    </xf>
    <xf numFmtId="0" fontId="110" fillId="0" borderId="0" xfId="5" applyFont="1" applyAlignment="1">
      <alignment horizontal="left"/>
    </xf>
    <xf numFmtId="177" fontId="76" fillId="0" borderId="0" xfId="0" applyNumberFormat="1" applyFont="1" applyAlignment="1">
      <alignment horizontal="center"/>
    </xf>
    <xf numFmtId="0" fontId="9" fillId="0" borderId="15" xfId="547" applyBorder="1"/>
    <xf numFmtId="168" fontId="50" fillId="0" borderId="0" xfId="548" applyFont="1" applyFill="1"/>
    <xf numFmtId="0" fontId="62" fillId="0" borderId="44" xfId="4" applyFont="1" applyBorder="1" applyAlignment="1" applyProtection="1">
      <alignment horizontal="left" vertical="center" wrapText="1" readingOrder="1"/>
      <protection locked="0"/>
    </xf>
    <xf numFmtId="168" fontId="46" fillId="0" borderId="0" xfId="548" applyFont="1" applyFill="1"/>
    <xf numFmtId="43" fontId="60" fillId="0" borderId="0" xfId="549" applyFont="1" applyFill="1" applyBorder="1" applyAlignment="1" applyProtection="1">
      <alignment horizontal="right" vertical="center" wrapText="1" readingOrder="1"/>
      <protection locked="0"/>
    </xf>
    <xf numFmtId="10" fontId="60" fillId="0" borderId="0" xfId="550" applyNumberFormat="1" applyFont="1" applyFill="1" applyBorder="1" applyAlignment="1" applyProtection="1">
      <alignment horizontal="right" vertical="center" wrapText="1" readingOrder="1"/>
      <protection locked="0"/>
    </xf>
    <xf numFmtId="43" fontId="56" fillId="0" borderId="0" xfId="549" applyFont="1" applyFill="1" applyBorder="1" applyAlignment="1">
      <alignment vertical="center" wrapText="1"/>
    </xf>
    <xf numFmtId="43" fontId="56" fillId="0" borderId="0" xfId="549" applyFont="1" applyFill="1" applyBorder="1" applyAlignment="1">
      <alignment horizontal="right" vertical="center" wrapText="1"/>
    </xf>
    <xf numFmtId="0" fontId="16" fillId="0" borderId="0" xfId="547" applyFont="1" applyAlignment="1">
      <alignment horizontal="left"/>
    </xf>
    <xf numFmtId="168" fontId="16" fillId="0" borderId="0" xfId="548" applyFont="1" applyFill="1" applyBorder="1"/>
    <xf numFmtId="43" fontId="48" fillId="0" borderId="49" xfId="549" applyFont="1" applyBorder="1"/>
    <xf numFmtId="0" fontId="16" fillId="0" borderId="0" xfId="547" applyFont="1" applyAlignment="1">
      <alignment horizontal="left" indent="1"/>
    </xf>
    <xf numFmtId="43" fontId="48" fillId="0" borderId="53" xfId="549" applyFont="1" applyBorder="1"/>
    <xf numFmtId="43" fontId="48" fillId="0" borderId="53" xfId="549" applyFont="1" applyFill="1" applyBorder="1"/>
    <xf numFmtId="0" fontId="73" fillId="10" borderId="64" xfId="547" applyFont="1" applyFill="1" applyBorder="1" applyAlignment="1">
      <alignment horizontal="left"/>
    </xf>
    <xf numFmtId="0" fontId="77" fillId="10" borderId="64" xfId="547" applyFont="1" applyFill="1" applyBorder="1"/>
    <xf numFmtId="168" fontId="73" fillId="10" borderId="64" xfId="548" applyFont="1" applyFill="1" applyBorder="1"/>
    <xf numFmtId="168" fontId="50" fillId="0" borderId="0" xfId="548" applyFont="1"/>
    <xf numFmtId="43" fontId="50" fillId="0" borderId="0" xfId="4" applyNumberFormat="1" applyAlignment="1">
      <alignment horizontal="left"/>
    </xf>
    <xf numFmtId="0" fontId="50" fillId="0" borderId="0" xfId="4" applyAlignment="1">
      <alignment horizontal="left"/>
    </xf>
    <xf numFmtId="181" fontId="46" fillId="0" borderId="0" xfId="4" applyNumberFormat="1" applyFont="1" applyAlignment="1">
      <alignment horizontal="left"/>
    </xf>
    <xf numFmtId="0" fontId="137" fillId="0" borderId="0" xfId="0" applyFont="1"/>
    <xf numFmtId="9" fontId="52" fillId="0" borderId="3" xfId="0" applyNumberFormat="1" applyFont="1" applyBorder="1" applyAlignment="1">
      <alignment horizontal="center" vertical="center" wrapText="1" readingOrder="1"/>
    </xf>
    <xf numFmtId="0" fontId="138" fillId="0" borderId="0" xfId="0" applyFont="1" applyAlignment="1">
      <alignment horizontal="center" vertical="center"/>
    </xf>
    <xf numFmtId="9" fontId="140" fillId="0" borderId="75" xfId="0" applyNumberFormat="1" applyFont="1" applyBorder="1" applyAlignment="1">
      <alignment horizontal="center" vertical="center" wrapText="1" readingOrder="1"/>
    </xf>
    <xf numFmtId="0" fontId="142" fillId="0" borderId="0" xfId="0" applyFont="1"/>
    <xf numFmtId="0" fontId="143" fillId="0" borderId="0" xfId="0" applyFont="1"/>
    <xf numFmtId="0" fontId="144" fillId="0" borderId="0" xfId="0" applyFont="1"/>
    <xf numFmtId="0" fontId="94" fillId="0" borderId="0" xfId="0" applyFont="1"/>
    <xf numFmtId="179" fontId="0" fillId="0" borderId="0" xfId="0" applyNumberFormat="1"/>
    <xf numFmtId="0" fontId="146" fillId="0" borderId="0" xfId="0" applyFont="1"/>
    <xf numFmtId="0" fontId="147" fillId="0" borderId="0" xfId="0" applyFont="1"/>
    <xf numFmtId="188" fontId="135" fillId="0" borderId="1" xfId="0" applyNumberFormat="1" applyFont="1" applyBorder="1" applyAlignment="1">
      <alignment horizontal="right" vertical="center" wrapText="1" readingOrder="1"/>
    </xf>
    <xf numFmtId="188" fontId="72" fillId="0" borderId="1" xfId="0" applyNumberFormat="1" applyFont="1" applyBorder="1" applyAlignment="1">
      <alignment horizontal="right" vertical="center" wrapText="1" readingOrder="1"/>
    </xf>
    <xf numFmtId="188" fontId="0" fillId="0" borderId="0" xfId="0" applyNumberFormat="1"/>
    <xf numFmtId="0" fontId="71" fillId="0" borderId="1" xfId="0" applyFont="1" applyBorder="1" applyAlignment="1">
      <alignment horizontal="center" vertical="center" wrapText="1" readingOrder="1"/>
    </xf>
    <xf numFmtId="0" fontId="148" fillId="0" borderId="1" xfId="0" applyFont="1" applyBorder="1" applyAlignment="1">
      <alignment horizontal="center" vertical="center" wrapText="1" readingOrder="1"/>
    </xf>
    <xf numFmtId="0" fontId="148" fillId="0" borderId="0" xfId="0" applyFont="1" applyAlignment="1">
      <alignment horizontal="center" vertical="center" wrapText="1" readingOrder="1"/>
    </xf>
    <xf numFmtId="0" fontId="149" fillId="0" borderId="0" xfId="0" applyFont="1"/>
    <xf numFmtId="166" fontId="148" fillId="0" borderId="0" xfId="0" applyNumberFormat="1" applyFont="1" applyAlignment="1">
      <alignment horizontal="center" vertical="center" wrapText="1" readingOrder="1"/>
    </xf>
    <xf numFmtId="0" fontId="59" fillId="43" borderId="3" xfId="0" applyFont="1" applyFill="1" applyBorder="1" applyAlignment="1">
      <alignment horizontal="center"/>
    </xf>
    <xf numFmtId="0" fontId="151" fillId="0" borderId="0" xfId="0" applyFont="1"/>
    <xf numFmtId="0" fontId="152" fillId="0" borderId="1" xfId="0" applyFont="1" applyBorder="1" applyAlignment="1">
      <alignment horizontal="center" vertical="center" wrapText="1" readingOrder="1"/>
    </xf>
    <xf numFmtId="0" fontId="152" fillId="0" borderId="1" xfId="0" applyFont="1" applyBorder="1" applyAlignment="1">
      <alignment horizontal="left" vertical="center" wrapText="1" readingOrder="1"/>
    </xf>
    <xf numFmtId="0" fontId="152" fillId="0" borderId="1" xfId="0" applyFont="1" applyBorder="1" applyAlignment="1">
      <alignment vertical="center" wrapText="1" readingOrder="1"/>
    </xf>
    <xf numFmtId="1" fontId="0" fillId="0" borderId="0" xfId="0" applyNumberFormat="1"/>
    <xf numFmtId="9" fontId="45" fillId="0" borderId="0" xfId="2" applyFont="1" applyFill="1" applyBorder="1" applyAlignment="1">
      <alignment horizontal="center" vertical="center" wrapText="1" readingOrder="1"/>
    </xf>
    <xf numFmtId="0" fontId="62" fillId="0" borderId="48" xfId="4" applyFont="1" applyBorder="1" applyAlignment="1" applyProtection="1">
      <alignment horizontal="left" vertical="center" wrapText="1" readingOrder="1"/>
      <protection locked="0"/>
    </xf>
    <xf numFmtId="0" fontId="67" fillId="0" borderId="32" xfId="0" applyFont="1" applyBorder="1" applyAlignment="1">
      <alignment horizontal="left" vertical="center" wrapText="1" readingOrder="1"/>
    </xf>
    <xf numFmtId="0" fontId="154" fillId="0" borderId="0" xfId="0" applyFont="1"/>
    <xf numFmtId="0" fontId="79" fillId="0" borderId="52" xfId="4" applyFont="1" applyBorder="1" applyAlignment="1" applyProtection="1">
      <alignment horizontal="center" vertical="center" wrapText="1" readingOrder="1"/>
      <protection locked="0"/>
    </xf>
    <xf numFmtId="0" fontId="79" fillId="0" borderId="47" xfId="4" applyFont="1" applyBorder="1" applyAlignment="1" applyProtection="1">
      <alignment horizontal="center" vertical="center" wrapText="1" readingOrder="1"/>
      <protection locked="0"/>
    </xf>
    <xf numFmtId="173" fontId="155" fillId="0" borderId="52" xfId="4" applyNumberFormat="1" applyFont="1" applyBorder="1" applyAlignment="1" applyProtection="1">
      <alignment horizontal="right" vertical="center" wrapText="1" readingOrder="1"/>
      <protection locked="0"/>
    </xf>
    <xf numFmtId="173" fontId="155" fillId="0" borderId="47" xfId="4" applyNumberFormat="1" applyFont="1" applyBorder="1" applyAlignment="1" applyProtection="1">
      <alignment horizontal="right" vertical="center" wrapText="1" readingOrder="1"/>
      <protection locked="0"/>
    </xf>
    <xf numFmtId="173" fontId="155" fillId="0" borderId="3" xfId="4" applyNumberFormat="1" applyFont="1" applyBorder="1" applyAlignment="1" applyProtection="1">
      <alignment horizontal="right" vertical="center" wrapText="1" readingOrder="1"/>
      <protection locked="0"/>
    </xf>
    <xf numFmtId="9" fontId="156" fillId="0" borderId="3" xfId="7" applyFont="1" applyBorder="1" applyAlignment="1">
      <alignment horizontal="right" vertical="center" wrapText="1" readingOrder="1"/>
    </xf>
    <xf numFmtId="173" fontId="156" fillId="0" borderId="3" xfId="1" applyNumberFormat="1" applyFont="1" applyBorder="1" applyAlignment="1">
      <alignment horizontal="right" vertical="center" wrapText="1" readingOrder="1"/>
    </xf>
    <xf numFmtId="173" fontId="57" fillId="0" borderId="3" xfId="4" applyNumberFormat="1" applyFont="1" applyBorder="1" applyAlignment="1" applyProtection="1">
      <alignment horizontal="right" vertical="center" wrapText="1" readingOrder="1"/>
      <protection locked="0"/>
    </xf>
    <xf numFmtId="9" fontId="156" fillId="0" borderId="3" xfId="4" applyNumberFormat="1" applyFont="1" applyBorder="1" applyAlignment="1">
      <alignment horizontal="right" vertical="center" wrapText="1" readingOrder="1"/>
    </xf>
    <xf numFmtId="173" fontId="79" fillId="0" borderId="3" xfId="4" applyNumberFormat="1" applyFont="1" applyBorder="1" applyAlignment="1" applyProtection="1">
      <alignment horizontal="right" vertical="center" wrapText="1" readingOrder="1"/>
      <protection locked="0"/>
    </xf>
    <xf numFmtId="173" fontId="50" fillId="0" borderId="3" xfId="1" applyNumberFormat="1" applyFont="1" applyBorder="1" applyAlignment="1">
      <alignment horizontal="right" vertical="center" wrapText="1" readingOrder="1"/>
    </xf>
    <xf numFmtId="173" fontId="46" fillId="0" borderId="3" xfId="4" applyNumberFormat="1" applyFont="1" applyBorder="1" applyAlignment="1" applyProtection="1">
      <alignment horizontal="right" vertical="center" wrapText="1" readingOrder="1"/>
      <protection locked="0"/>
    </xf>
    <xf numFmtId="3" fontId="155" fillId="0" borderId="3" xfId="4" applyNumberFormat="1" applyFont="1" applyBorder="1" applyAlignment="1" applyProtection="1">
      <alignment horizontal="center" vertical="center" wrapText="1" readingOrder="1"/>
      <protection locked="0"/>
    </xf>
    <xf numFmtId="3" fontId="155" fillId="0" borderId="32" xfId="4" applyNumberFormat="1" applyFont="1" applyBorder="1" applyAlignment="1" applyProtection="1">
      <alignment horizontal="center" vertical="center" wrapText="1" readingOrder="1"/>
      <protection locked="0"/>
    </xf>
    <xf numFmtId="9" fontId="156" fillId="0" borderId="33" xfId="7" applyFont="1" applyBorder="1" applyAlignment="1">
      <alignment horizontal="right" vertical="center" wrapText="1" readingOrder="1"/>
    </xf>
    <xf numFmtId="9" fontId="156" fillId="0" borderId="33" xfId="4" applyNumberFormat="1" applyFont="1" applyBorder="1" applyAlignment="1">
      <alignment horizontal="right" vertical="center" wrapText="1" readingOrder="1"/>
    </xf>
    <xf numFmtId="3" fontId="79" fillId="0" borderId="32" xfId="4" applyNumberFormat="1" applyFont="1" applyBorder="1" applyAlignment="1" applyProtection="1">
      <alignment horizontal="center" vertical="center" wrapText="1" readingOrder="1"/>
      <protection locked="0"/>
    </xf>
    <xf numFmtId="0" fontId="79" fillId="0" borderId="32" xfId="4" applyFont="1" applyBorder="1" applyAlignment="1" applyProtection="1">
      <alignment horizontal="center" vertical="center" wrapText="1" readingOrder="1"/>
      <protection locked="0"/>
    </xf>
    <xf numFmtId="0" fontId="79" fillId="0" borderId="30" xfId="4" applyFont="1" applyBorder="1" applyAlignment="1" applyProtection="1">
      <alignment horizontal="center" vertical="center" wrapText="1" readingOrder="1"/>
      <protection locked="0"/>
    </xf>
    <xf numFmtId="173" fontId="79" fillId="0" borderId="7" xfId="4" applyNumberFormat="1" applyFont="1" applyBorder="1" applyAlignment="1" applyProtection="1">
      <alignment horizontal="right" vertical="center" wrapText="1" readingOrder="1"/>
      <protection locked="0"/>
    </xf>
    <xf numFmtId="173" fontId="50" fillId="0" borderId="7" xfId="1" applyNumberFormat="1" applyFont="1" applyBorder="1" applyAlignment="1">
      <alignment horizontal="right" vertical="center" wrapText="1" readingOrder="1"/>
    </xf>
    <xf numFmtId="3" fontId="79" fillId="0" borderId="30" xfId="4" applyNumberFormat="1" applyFont="1" applyBorder="1" applyAlignment="1" applyProtection="1">
      <alignment horizontal="center" vertical="center" wrapText="1" readingOrder="1"/>
      <protection locked="0"/>
    </xf>
    <xf numFmtId="3" fontId="155" fillId="0" borderId="7" xfId="4" applyNumberFormat="1" applyFont="1" applyBorder="1" applyAlignment="1" applyProtection="1">
      <alignment horizontal="center" vertical="center" wrapText="1" readingOrder="1"/>
      <protection locked="0"/>
    </xf>
    <xf numFmtId="173" fontId="155" fillId="0" borderId="7" xfId="4" applyNumberFormat="1" applyFont="1" applyBorder="1" applyAlignment="1" applyProtection="1">
      <alignment horizontal="right" vertical="center" wrapText="1" readingOrder="1"/>
      <protection locked="0"/>
    </xf>
    <xf numFmtId="9" fontId="156" fillId="0" borderId="7" xfId="7" applyFont="1" applyBorder="1" applyAlignment="1">
      <alignment horizontal="center" vertical="center" wrapText="1" readingOrder="1"/>
    </xf>
    <xf numFmtId="9" fontId="156" fillId="0" borderId="3" xfId="7" applyFont="1" applyBorder="1" applyAlignment="1">
      <alignment horizontal="center" vertical="center" wrapText="1" readingOrder="1"/>
    </xf>
    <xf numFmtId="9" fontId="156" fillId="0" borderId="3" xfId="4" applyNumberFormat="1" applyFont="1" applyBorder="1" applyAlignment="1">
      <alignment horizontal="center" vertical="center" wrapText="1" readingOrder="1"/>
    </xf>
    <xf numFmtId="9" fontId="156" fillId="0" borderId="31" xfId="7" applyFont="1" applyBorder="1" applyAlignment="1">
      <alignment horizontal="center" vertical="center" wrapText="1" readingOrder="1"/>
    </xf>
    <xf numFmtId="9" fontId="156" fillId="0" borderId="33" xfId="7" applyFont="1" applyBorder="1" applyAlignment="1">
      <alignment horizontal="center" vertical="center" wrapText="1" readingOrder="1"/>
    </xf>
    <xf numFmtId="9" fontId="156" fillId="0" borderId="33" xfId="4" applyNumberFormat="1" applyFont="1" applyBorder="1" applyAlignment="1">
      <alignment horizontal="center" vertical="center" wrapText="1" readingOrder="1"/>
    </xf>
    <xf numFmtId="9" fontId="50" fillId="0" borderId="7" xfId="7" applyFont="1" applyBorder="1" applyAlignment="1">
      <alignment horizontal="center" vertical="center" wrapText="1" readingOrder="1"/>
    </xf>
    <xf numFmtId="9" fontId="50" fillId="0" borderId="3" xfId="7" applyFont="1" applyBorder="1" applyAlignment="1">
      <alignment horizontal="center" vertical="center" wrapText="1" readingOrder="1"/>
    </xf>
    <xf numFmtId="9" fontId="50" fillId="0" borderId="31" xfId="7" applyFont="1" applyBorder="1" applyAlignment="1">
      <alignment horizontal="center" vertical="center" wrapText="1" readingOrder="1"/>
    </xf>
    <xf numFmtId="9" fontId="50" fillId="0" borderId="33" xfId="7" applyFont="1" applyBorder="1" applyAlignment="1">
      <alignment horizontal="center" vertical="center" wrapText="1" readingOrder="1"/>
    </xf>
    <xf numFmtId="9" fontId="156" fillId="0" borderId="51" xfId="7" applyFont="1" applyBorder="1" applyAlignment="1">
      <alignment horizontal="center" vertical="center" wrapText="1" readingOrder="1"/>
    </xf>
    <xf numFmtId="9" fontId="156" fillId="0" borderId="49" xfId="7" applyFont="1" applyBorder="1" applyAlignment="1">
      <alignment horizontal="center" vertical="center" wrapText="1" readingOrder="1"/>
    </xf>
    <xf numFmtId="9" fontId="156" fillId="0" borderId="10" xfId="7" applyFont="1" applyBorder="1" applyAlignment="1">
      <alignment horizontal="center" vertical="center" wrapText="1" readingOrder="1"/>
    </xf>
    <xf numFmtId="9" fontId="156" fillId="0" borderId="53" xfId="7" applyFont="1" applyBorder="1" applyAlignment="1">
      <alignment horizontal="center" vertical="center" wrapText="1" readingOrder="1"/>
    </xf>
    <xf numFmtId="9" fontId="155" fillId="0" borderId="47" xfId="2" applyFont="1" applyBorder="1" applyAlignment="1" applyProtection="1">
      <alignment horizontal="center" vertical="center" wrapText="1" readingOrder="1"/>
      <protection locked="0"/>
    </xf>
    <xf numFmtId="0" fontId="79" fillId="0" borderId="36" xfId="4" applyFont="1" applyBorder="1" applyAlignment="1" applyProtection="1">
      <alignment horizontal="center" vertical="center" wrapText="1" readingOrder="1"/>
      <protection locked="0"/>
    </xf>
    <xf numFmtId="182" fontId="155" fillId="0" borderId="37" xfId="52" applyNumberFormat="1" applyFont="1" applyBorder="1" applyAlignment="1" applyProtection="1">
      <alignment horizontal="center" vertical="center" wrapText="1" readingOrder="1"/>
      <protection locked="0"/>
    </xf>
    <xf numFmtId="182" fontId="155" fillId="0" borderId="37" xfId="52" applyNumberFormat="1" applyFont="1" applyBorder="1" applyAlignment="1" applyProtection="1">
      <alignment horizontal="right" vertical="center" wrapText="1" readingOrder="1"/>
      <protection locked="0"/>
    </xf>
    <xf numFmtId="9" fontId="156" fillId="0" borderId="37" xfId="7" applyFont="1" applyBorder="1" applyAlignment="1">
      <alignment horizontal="right" vertical="center" wrapText="1" readingOrder="1"/>
    </xf>
    <xf numFmtId="173" fontId="156" fillId="0" borderId="37" xfId="1" applyNumberFormat="1" applyFont="1" applyBorder="1" applyAlignment="1">
      <alignment horizontal="right" vertical="center" wrapText="1" readingOrder="1"/>
    </xf>
    <xf numFmtId="182" fontId="156" fillId="0" borderId="37" xfId="52" applyNumberFormat="1" applyFont="1" applyBorder="1" applyAlignment="1">
      <alignment horizontal="right" vertical="center" wrapText="1" readingOrder="1"/>
    </xf>
    <xf numFmtId="9" fontId="156" fillId="0" borderId="38" xfId="7" applyFont="1" applyBorder="1" applyAlignment="1">
      <alignment horizontal="right" vertical="center" wrapText="1" readingOrder="1"/>
    </xf>
    <xf numFmtId="182" fontId="155" fillId="0" borderId="3" xfId="52" applyNumberFormat="1" applyFont="1" applyBorder="1" applyAlignment="1" applyProtection="1">
      <alignment horizontal="center" vertical="center" wrapText="1" readingOrder="1"/>
      <protection locked="0"/>
    </xf>
    <xf numFmtId="182" fontId="155" fillId="0" borderId="3" xfId="52" applyNumberFormat="1" applyFont="1" applyBorder="1" applyAlignment="1" applyProtection="1">
      <alignment horizontal="right" vertical="center" wrapText="1" readingOrder="1"/>
      <protection locked="0"/>
    </xf>
    <xf numFmtId="182" fontId="156" fillId="0" borderId="3" xfId="52" applyNumberFormat="1" applyFont="1" applyBorder="1" applyAlignment="1">
      <alignment horizontal="right" vertical="center" wrapText="1" readingOrder="1"/>
    </xf>
    <xf numFmtId="182" fontId="75" fillId="0" borderId="3" xfId="52" applyNumberFormat="1" applyFont="1" applyBorder="1" applyAlignment="1" applyProtection="1">
      <alignment horizontal="right" vertical="center" wrapText="1" readingOrder="1"/>
      <protection locked="0"/>
    </xf>
    <xf numFmtId="0" fontId="60" fillId="0" borderId="74" xfId="4" applyFont="1" applyBorder="1" applyAlignment="1" applyProtection="1">
      <alignment horizontal="left" vertical="center" wrapText="1" readingOrder="1"/>
      <protection locked="0"/>
    </xf>
    <xf numFmtId="0" fontId="60" fillId="0" borderId="6" xfId="4" applyFont="1" applyBorder="1" applyAlignment="1" applyProtection="1">
      <alignment horizontal="left" vertical="center" wrapText="1" readingOrder="1"/>
      <protection locked="0"/>
    </xf>
    <xf numFmtId="182" fontId="62" fillId="0" borderId="6" xfId="52" applyNumberFormat="1" applyFont="1" applyFill="1" applyBorder="1" applyAlignment="1" applyProtection="1">
      <alignment horizontal="center" vertical="center" wrapText="1" readingOrder="1"/>
      <protection locked="0"/>
    </xf>
    <xf numFmtId="182" fontId="62" fillId="0" borderId="6" xfId="52" applyNumberFormat="1" applyFont="1" applyFill="1" applyBorder="1" applyAlignment="1" applyProtection="1">
      <alignment vertical="center" wrapText="1" readingOrder="1"/>
      <protection locked="0"/>
    </xf>
    <xf numFmtId="182" fontId="51" fillId="0" borderId="6" xfId="52" applyNumberFormat="1" applyFont="1" applyBorder="1" applyAlignment="1">
      <alignment vertical="center" wrapText="1"/>
    </xf>
    <xf numFmtId="43" fontId="51" fillId="0" borderId="6" xfId="551" applyFont="1" applyBorder="1" applyAlignment="1">
      <alignment horizontal="right" vertical="center" wrapText="1"/>
    </xf>
    <xf numFmtId="10" fontId="51" fillId="0" borderId="6" xfId="552" applyNumberFormat="1" applyFont="1" applyBorder="1" applyAlignment="1">
      <alignment horizontal="right" vertical="center" wrapText="1"/>
    </xf>
    <xf numFmtId="10" fontId="51" fillId="0" borderId="6" xfId="4" applyNumberFormat="1" applyFont="1" applyBorder="1" applyAlignment="1">
      <alignment horizontal="center" vertical="center" wrapText="1"/>
    </xf>
    <xf numFmtId="182" fontId="62" fillId="0" borderId="6" xfId="52" applyNumberFormat="1" applyFont="1" applyFill="1" applyBorder="1" applyAlignment="1" applyProtection="1">
      <alignment horizontal="right" vertical="center" wrapText="1" readingOrder="1"/>
      <protection locked="0"/>
    </xf>
    <xf numFmtId="171" fontId="51" fillId="0" borderId="6" xfId="551" applyNumberFormat="1" applyFont="1" applyBorder="1" applyAlignment="1">
      <alignment horizontal="right" vertical="center" wrapText="1"/>
    </xf>
    <xf numFmtId="10" fontId="51" fillId="0" borderId="59" xfId="4" applyNumberFormat="1" applyFont="1" applyBorder="1" applyAlignment="1">
      <alignment horizontal="center" vertical="center" wrapText="1"/>
    </xf>
    <xf numFmtId="182" fontId="63" fillId="7" borderId="25" xfId="52" applyNumberFormat="1" applyFont="1" applyFill="1" applyBorder="1" applyAlignment="1" applyProtection="1">
      <alignment horizontal="center" vertical="center" wrapText="1" readingOrder="1"/>
      <protection locked="0"/>
    </xf>
    <xf numFmtId="43" fontId="63" fillId="7" borderId="25" xfId="551" applyFont="1" applyFill="1" applyBorder="1" applyAlignment="1" applyProtection="1">
      <alignment horizontal="right" vertical="center" wrapText="1" readingOrder="1"/>
      <protection locked="0"/>
    </xf>
    <xf numFmtId="9" fontId="47" fillId="7" borderId="25" xfId="4" applyNumberFormat="1" applyFont="1" applyFill="1" applyBorder="1" applyAlignment="1">
      <alignment horizontal="center" vertical="center" wrapText="1"/>
    </xf>
    <xf numFmtId="182" fontId="47" fillId="7" borderId="25" xfId="52" applyNumberFormat="1" applyFont="1" applyFill="1" applyBorder="1" applyAlignment="1">
      <alignment vertical="center" wrapText="1"/>
    </xf>
    <xf numFmtId="171" fontId="47" fillId="7" borderId="25" xfId="551" applyNumberFormat="1" applyFont="1" applyFill="1" applyBorder="1" applyAlignment="1">
      <alignment horizontal="right" vertical="center" wrapText="1"/>
    </xf>
    <xf numFmtId="9" fontId="47" fillId="7" borderId="26" xfId="4" applyNumberFormat="1" applyFont="1" applyFill="1" applyBorder="1" applyAlignment="1">
      <alignment horizontal="center" vertical="center" wrapText="1"/>
    </xf>
    <xf numFmtId="171" fontId="58" fillId="0" borderId="0" xfId="549" applyNumberFormat="1" applyFont="1" applyFill="1" applyBorder="1" applyAlignment="1" applyProtection="1">
      <alignment horizontal="right" vertical="center" wrapText="1" readingOrder="1"/>
      <protection locked="0"/>
    </xf>
    <xf numFmtId="0" fontId="64" fillId="0" borderId="21" xfId="4" applyFont="1" applyBorder="1" applyAlignment="1" applyProtection="1">
      <alignment horizontal="center" vertical="center" wrapText="1" readingOrder="1"/>
      <protection locked="0"/>
    </xf>
    <xf numFmtId="0" fontId="64" fillId="0" borderId="24" xfId="4" applyFont="1" applyBorder="1" applyAlignment="1" applyProtection="1">
      <alignment horizontal="center" vertical="center" wrapText="1" readingOrder="1"/>
      <protection locked="0"/>
    </xf>
    <xf numFmtId="175" fontId="64" fillId="0" borderId="25" xfId="4" applyNumberFormat="1" applyFont="1" applyBorder="1" applyAlignment="1" applyProtection="1">
      <alignment horizontal="center" vertical="center" wrapText="1" readingOrder="1"/>
      <protection locked="0"/>
    </xf>
    <xf numFmtId="0" fontId="64" fillId="0" borderId="25" xfId="4" applyFont="1" applyBorder="1" applyAlignment="1" applyProtection="1">
      <alignment horizontal="center" vertical="center" wrapText="1" readingOrder="1"/>
      <protection locked="0"/>
    </xf>
    <xf numFmtId="0" fontId="57" fillId="0" borderId="25" xfId="4" applyFont="1" applyBorder="1" applyAlignment="1">
      <alignment horizontal="center" vertical="center" wrapText="1"/>
    </xf>
    <xf numFmtId="0" fontId="57" fillId="0" borderId="26" xfId="4" applyFont="1" applyBorder="1" applyAlignment="1">
      <alignment horizontal="center" vertical="center" wrapText="1"/>
    </xf>
    <xf numFmtId="182" fontId="45" fillId="0" borderId="3" xfId="52" applyNumberFormat="1" applyFont="1" applyBorder="1" applyAlignment="1">
      <alignment horizontal="right" vertical="center" wrapText="1" readingOrder="1"/>
    </xf>
    <xf numFmtId="167" fontId="45" fillId="0" borderId="3" xfId="52" applyNumberFormat="1" applyFont="1" applyBorder="1" applyAlignment="1">
      <alignment horizontal="right" vertical="center" wrapText="1" readingOrder="1"/>
    </xf>
    <xf numFmtId="9" fontId="45" fillId="0" borderId="3" xfId="0" applyNumberFormat="1" applyFont="1" applyBorder="1" applyAlignment="1">
      <alignment horizontal="right" vertical="center" wrapText="1" readingOrder="1"/>
    </xf>
    <xf numFmtId="173" fontId="45" fillId="0" borderId="3" xfId="52" applyNumberFormat="1" applyFont="1" applyBorder="1" applyAlignment="1">
      <alignment horizontal="right" vertical="center" wrapText="1" readingOrder="1"/>
    </xf>
    <xf numFmtId="9" fontId="45" fillId="0" borderId="3" xfId="2" applyFont="1" applyBorder="1" applyAlignment="1">
      <alignment horizontal="right" vertical="center" wrapText="1" readingOrder="1"/>
    </xf>
    <xf numFmtId="0" fontId="67" fillId="0" borderId="30" xfId="0" applyFont="1" applyBorder="1" applyAlignment="1">
      <alignment horizontal="left" vertical="center" wrapText="1" readingOrder="1"/>
    </xf>
    <xf numFmtId="182" fontId="53" fillId="0" borderId="7" xfId="52" applyNumberFormat="1" applyFont="1" applyBorder="1" applyAlignment="1">
      <alignment horizontal="right" vertical="center" wrapText="1" readingOrder="1"/>
    </xf>
    <xf numFmtId="182" fontId="45" fillId="0" borderId="7" xfId="52" applyNumberFormat="1" applyFont="1" applyBorder="1" applyAlignment="1">
      <alignment horizontal="right" vertical="center" wrapText="1" readingOrder="1"/>
    </xf>
    <xf numFmtId="167" fontId="45" fillId="0" borderId="7" xfId="52" applyNumberFormat="1" applyFont="1" applyBorder="1" applyAlignment="1">
      <alignment horizontal="right" vertical="center" wrapText="1" readingOrder="1"/>
    </xf>
    <xf numFmtId="9" fontId="45" fillId="0" borderId="7" xfId="0" applyNumberFormat="1" applyFont="1" applyBorder="1" applyAlignment="1">
      <alignment horizontal="right" vertical="center" wrapText="1" readingOrder="1"/>
    </xf>
    <xf numFmtId="173" fontId="45" fillId="0" borderId="7" xfId="52" applyNumberFormat="1" applyFont="1" applyBorder="1" applyAlignment="1">
      <alignment horizontal="right" vertical="center" wrapText="1" readingOrder="1"/>
    </xf>
    <xf numFmtId="0" fontId="158" fillId="0" borderId="1" xfId="0" applyFont="1" applyBorder="1" applyAlignment="1">
      <alignment horizontal="center" vertical="center" wrapText="1" readingOrder="1"/>
    </xf>
    <xf numFmtId="0" fontId="158" fillId="0" borderId="1" xfId="0" applyFont="1" applyBorder="1" applyAlignment="1">
      <alignment horizontal="left" vertical="center" wrapText="1" readingOrder="1"/>
    </xf>
    <xf numFmtId="0" fontId="158" fillId="0" borderId="1" xfId="0" applyFont="1" applyBorder="1" applyAlignment="1">
      <alignment vertical="center" wrapText="1" readingOrder="1"/>
    </xf>
    <xf numFmtId="185" fontId="158" fillId="0" borderId="1" xfId="0" applyNumberFormat="1" applyFont="1" applyBorder="1" applyAlignment="1">
      <alignment horizontal="right" vertical="center" wrapText="1" readingOrder="1"/>
    </xf>
    <xf numFmtId="188" fontId="145" fillId="6" borderId="1" xfId="0" applyNumberFormat="1" applyFont="1" applyFill="1" applyBorder="1" applyAlignment="1">
      <alignment horizontal="right" vertical="center" wrapText="1" readingOrder="1"/>
    </xf>
    <xf numFmtId="0" fontId="71" fillId="0" borderId="1" xfId="0" applyFont="1" applyBorder="1" applyAlignment="1">
      <alignment horizontal="left" vertical="center" wrapText="1" readingOrder="1"/>
    </xf>
    <xf numFmtId="0" fontId="0" fillId="0" borderId="0" xfId="0" applyAlignment="1">
      <alignment horizontal="left"/>
    </xf>
    <xf numFmtId="41" fontId="0" fillId="0" borderId="0" xfId="11" applyFont="1"/>
    <xf numFmtId="9" fontId="161" fillId="47" borderId="79" xfId="0" applyNumberFormat="1" applyFont="1" applyFill="1" applyBorder="1" applyAlignment="1">
      <alignment horizontal="center" vertical="center" wrapText="1" readingOrder="1"/>
    </xf>
    <xf numFmtId="0" fontId="160" fillId="47" borderId="79" xfId="0" applyFont="1" applyFill="1" applyBorder="1" applyAlignment="1">
      <alignment horizontal="left" vertical="center" wrapText="1" readingOrder="1"/>
    </xf>
    <xf numFmtId="22" fontId="0" fillId="0" borderId="0" xfId="0" applyNumberFormat="1"/>
    <xf numFmtId="0" fontId="0" fillId="4" borderId="0" xfId="0" applyFill="1"/>
    <xf numFmtId="9" fontId="156" fillId="0" borderId="3" xfId="2" applyFont="1" applyFill="1" applyBorder="1" applyAlignment="1">
      <alignment horizontal="center" vertical="center" wrapText="1" readingOrder="1"/>
    </xf>
    <xf numFmtId="0" fontId="128" fillId="0" borderId="0" xfId="5" applyFont="1" applyAlignment="1">
      <alignment horizontal="center"/>
    </xf>
    <xf numFmtId="0" fontId="110" fillId="0" borderId="0" xfId="5" applyFont="1" applyAlignment="1">
      <alignment horizontal="center"/>
    </xf>
    <xf numFmtId="178" fontId="115" fillId="0" borderId="0" xfId="4" applyNumberFormat="1" applyFont="1" applyAlignment="1">
      <alignment horizontal="center" vertical="center" wrapText="1" readingOrder="1"/>
    </xf>
    <xf numFmtId="178" fontId="113" fillId="0" borderId="0" xfId="4" applyNumberFormat="1" applyFont="1" applyAlignment="1">
      <alignment horizontal="center" vertical="center" wrapText="1" readingOrder="1"/>
    </xf>
    <xf numFmtId="0" fontId="0" fillId="0" borderId="0" xfId="0" applyAlignment="1">
      <alignment horizontal="center"/>
    </xf>
    <xf numFmtId="178" fontId="120" fillId="0" borderId="0" xfId="4" applyNumberFormat="1" applyFont="1" applyAlignment="1">
      <alignment horizontal="center" vertical="center" wrapText="1" readingOrder="1"/>
    </xf>
    <xf numFmtId="166" fontId="167" fillId="0" borderId="0" xfId="0" applyNumberFormat="1" applyFont="1" applyAlignment="1">
      <alignment horizontal="center" vertical="center" wrapText="1" readingOrder="1"/>
    </xf>
    <xf numFmtId="0" fontId="168" fillId="0" borderId="0" xfId="4" applyFont="1" applyAlignment="1">
      <alignment horizontal="left" vertical="center" wrapText="1" readingOrder="1"/>
    </xf>
    <xf numFmtId="166" fontId="169" fillId="0" borderId="0" xfId="0" applyNumberFormat="1" applyFont="1" applyAlignment="1">
      <alignment horizontal="center" vertical="center" wrapText="1" readingOrder="1"/>
    </xf>
    <xf numFmtId="9" fontId="63" fillId="7" borderId="25" xfId="552" applyFont="1" applyFill="1" applyBorder="1" applyAlignment="1" applyProtection="1">
      <alignment horizontal="right" vertical="center" wrapText="1" readingOrder="1"/>
      <protection locked="0"/>
    </xf>
    <xf numFmtId="3" fontId="50" fillId="9" borderId="0" xfId="4" applyNumberFormat="1" applyFill="1" applyAlignment="1">
      <alignment horizontal="right"/>
    </xf>
    <xf numFmtId="182" fontId="0" fillId="0" borderId="0" xfId="0" applyNumberFormat="1"/>
    <xf numFmtId="180" fontId="0" fillId="0" borderId="0" xfId="0" applyNumberFormat="1"/>
    <xf numFmtId="182" fontId="128" fillId="0" borderId="0" xfId="5" applyNumberFormat="1" applyFont="1" applyAlignment="1">
      <alignment horizontal="left"/>
    </xf>
    <xf numFmtId="0" fontId="44" fillId="0" borderId="32" xfId="0" applyFont="1" applyBorder="1" applyAlignment="1">
      <alignment vertical="center" wrapText="1" readingOrder="1"/>
    </xf>
    <xf numFmtId="173" fontId="69" fillId="0" borderId="3" xfId="52" applyNumberFormat="1" applyFont="1" applyFill="1" applyBorder="1" applyAlignment="1">
      <alignment horizontal="right" vertical="center" wrapText="1" readingOrder="1"/>
    </xf>
    <xf numFmtId="173" fontId="157" fillId="0" borderId="3" xfId="52" applyNumberFormat="1" applyFont="1" applyFill="1" applyBorder="1" applyAlignment="1">
      <alignment horizontal="right" vertical="center" wrapText="1" readingOrder="1"/>
    </xf>
    <xf numFmtId="182" fontId="157" fillId="0" borderId="3" xfId="52" applyNumberFormat="1" applyFont="1" applyFill="1" applyBorder="1" applyAlignment="1">
      <alignment horizontal="right" vertical="center" wrapText="1" readingOrder="1"/>
    </xf>
    <xf numFmtId="9" fontId="157" fillId="0" borderId="3" xfId="2" applyFont="1" applyFill="1" applyBorder="1" applyAlignment="1">
      <alignment horizontal="right" vertical="center" wrapText="1" readingOrder="1"/>
    </xf>
    <xf numFmtId="171" fontId="0" fillId="0" borderId="0" xfId="1" applyNumberFormat="1" applyFont="1"/>
    <xf numFmtId="9" fontId="59" fillId="0" borderId="3" xfId="2" applyFont="1" applyFill="1" applyBorder="1" applyAlignment="1">
      <alignment horizontal="center" vertical="center" wrapText="1" readingOrder="1"/>
    </xf>
    <xf numFmtId="166" fontId="174" fillId="4" borderId="0" xfId="0" applyNumberFormat="1" applyFont="1" applyFill="1" applyAlignment="1">
      <alignment readingOrder="1"/>
    </xf>
    <xf numFmtId="178" fontId="103" fillId="0" borderId="3" xfId="0" applyNumberFormat="1" applyFont="1" applyBorder="1" applyAlignment="1">
      <alignment vertical="center" wrapText="1" readingOrder="1"/>
    </xf>
    <xf numFmtId="178" fontId="104" fillId="0" borderId="3" xfId="0" applyNumberFormat="1" applyFont="1" applyBorder="1" applyAlignment="1">
      <alignment vertical="center" wrapText="1" readingOrder="1"/>
    </xf>
    <xf numFmtId="178" fontId="103" fillId="0" borderId="3" xfId="2" applyNumberFormat="1" applyFont="1" applyBorder="1" applyAlignment="1">
      <alignment vertical="center" wrapText="1" readingOrder="1"/>
    </xf>
    <xf numFmtId="0" fontId="171" fillId="51" borderId="25" xfId="0" applyFont="1" applyFill="1" applyBorder="1" applyAlignment="1">
      <alignment horizontal="center" vertical="center" wrapText="1" readingOrder="1"/>
    </xf>
    <xf numFmtId="9" fontId="45" fillId="0" borderId="7" xfId="2" applyFont="1" applyBorder="1" applyAlignment="1">
      <alignment horizontal="right" vertical="center" wrapText="1" readingOrder="1"/>
    </xf>
    <xf numFmtId="0" fontId="179" fillId="51" borderId="24" xfId="0" applyFont="1" applyFill="1" applyBorder="1" applyAlignment="1">
      <alignment vertical="center" wrapText="1" readingOrder="1"/>
    </xf>
    <xf numFmtId="182" fontId="170" fillId="51" borderId="25" xfId="52" applyNumberFormat="1" applyFont="1" applyFill="1" applyBorder="1" applyAlignment="1">
      <alignment horizontal="right" vertical="center" wrapText="1" readingOrder="1"/>
    </xf>
    <xf numFmtId="182" fontId="180" fillId="51" borderId="25" xfId="52" applyNumberFormat="1" applyFont="1" applyFill="1" applyBorder="1" applyAlignment="1">
      <alignment horizontal="right" vertical="center" wrapText="1" readingOrder="1"/>
    </xf>
    <xf numFmtId="173" fontId="180" fillId="51" borderId="25" xfId="52" applyNumberFormat="1" applyFont="1" applyFill="1" applyBorder="1" applyAlignment="1">
      <alignment horizontal="right" vertical="center" wrapText="1" readingOrder="1"/>
    </xf>
    <xf numFmtId="9" fontId="180" fillId="51" borderId="25" xfId="2" applyFont="1" applyFill="1" applyBorder="1" applyAlignment="1">
      <alignment horizontal="right" vertical="center" wrapText="1" readingOrder="1"/>
    </xf>
    <xf numFmtId="9" fontId="155" fillId="0" borderId="52" xfId="2" applyFont="1" applyBorder="1" applyAlignment="1" applyProtection="1">
      <alignment horizontal="right" vertical="center" wrapText="1" readingOrder="1"/>
      <protection locked="0"/>
    </xf>
    <xf numFmtId="9" fontId="155" fillId="0" borderId="47" xfId="2" applyFont="1" applyBorder="1" applyAlignment="1" applyProtection="1">
      <alignment horizontal="right" vertical="center" wrapText="1" readingOrder="1"/>
      <protection locked="0"/>
    </xf>
    <xf numFmtId="9" fontId="155" fillId="0" borderId="7" xfId="2" applyFont="1" applyBorder="1" applyAlignment="1" applyProtection="1">
      <alignment horizontal="right" vertical="center" wrapText="1" readingOrder="1"/>
      <protection locked="0"/>
    </xf>
    <xf numFmtId="9" fontId="155" fillId="0" borderId="3" xfId="2" applyFont="1" applyBorder="1" applyAlignment="1" applyProtection="1">
      <alignment horizontal="right" vertical="center" wrapText="1" readingOrder="1"/>
      <protection locked="0"/>
    </xf>
    <xf numFmtId="9" fontId="57" fillId="0" borderId="3" xfId="2" applyFont="1" applyBorder="1" applyAlignment="1" applyProtection="1">
      <alignment horizontal="right" vertical="center" wrapText="1" readingOrder="1"/>
      <protection locked="0"/>
    </xf>
    <xf numFmtId="9" fontId="155" fillId="0" borderId="37" xfId="2" applyFont="1" applyBorder="1" applyAlignment="1" applyProtection="1">
      <alignment horizontal="right" vertical="center" wrapText="1" readingOrder="1"/>
      <protection locked="0"/>
    </xf>
    <xf numFmtId="9" fontId="75" fillId="0" borderId="3" xfId="2" applyFont="1" applyBorder="1" applyAlignment="1" applyProtection="1">
      <alignment horizontal="right" vertical="center" wrapText="1" readingOrder="1"/>
      <protection locked="0"/>
    </xf>
    <xf numFmtId="0" fontId="70" fillId="52" borderId="1" xfId="0" applyFont="1" applyFill="1" applyBorder="1" applyAlignment="1">
      <alignment horizontal="center" vertical="center" readingOrder="1"/>
    </xf>
    <xf numFmtId="0" fontId="158" fillId="44" borderId="1" xfId="0" applyFont="1" applyFill="1" applyBorder="1" applyAlignment="1">
      <alignment horizontal="left" vertical="center" wrapText="1" readingOrder="1"/>
    </xf>
    <xf numFmtId="0" fontId="70" fillId="44" borderId="1" xfId="0" applyFont="1" applyFill="1" applyBorder="1" applyAlignment="1">
      <alignment horizontal="center" vertical="center" wrapText="1" readingOrder="1"/>
    </xf>
    <xf numFmtId="0" fontId="152" fillId="44" borderId="1" xfId="0" applyFont="1" applyFill="1" applyBorder="1" applyAlignment="1">
      <alignment horizontal="left" vertical="center" wrapText="1" readingOrder="1"/>
    </xf>
    <xf numFmtId="0" fontId="148" fillId="44" borderId="0" xfId="0" applyFont="1" applyFill="1" applyAlignment="1">
      <alignment horizontal="center" vertical="center" wrapText="1" readingOrder="1"/>
    </xf>
    <xf numFmtId="182" fontId="50" fillId="0" borderId="3" xfId="52" applyNumberFormat="1" applyFont="1" applyFill="1" applyBorder="1" applyAlignment="1"/>
    <xf numFmtId="9" fontId="0" fillId="0" borderId="0" xfId="2" applyFont="1" applyBorder="1" applyAlignment="1">
      <alignment horizontal="center"/>
    </xf>
    <xf numFmtId="9" fontId="0" fillId="0" borderId="0" xfId="2" applyFont="1" applyAlignment="1">
      <alignment horizontal="center"/>
    </xf>
    <xf numFmtId="182" fontId="79" fillId="0" borderId="0" xfId="52" applyNumberFormat="1" applyFont="1" applyAlignment="1" applyProtection="1">
      <alignment horizontal="center" vertical="center" wrapText="1" readingOrder="1"/>
      <protection locked="0"/>
    </xf>
    <xf numFmtId="3" fontId="130" fillId="0" borderId="0" xfId="4" applyNumberFormat="1" applyFont="1" applyAlignment="1">
      <alignment horizontal="right" vertical="center" wrapText="1"/>
    </xf>
    <xf numFmtId="3" fontId="130" fillId="0" borderId="0" xfId="4" applyNumberFormat="1" applyFont="1" applyAlignment="1">
      <alignment horizontal="center" vertical="center" wrapText="1"/>
    </xf>
    <xf numFmtId="9" fontId="45" fillId="52" borderId="3" xfId="2" applyFont="1" applyFill="1" applyBorder="1" applyAlignment="1">
      <alignment horizontal="center" vertical="center" wrapText="1" readingOrder="1"/>
    </xf>
    <xf numFmtId="178" fontId="45" fillId="7" borderId="3" xfId="0" applyNumberFormat="1" applyFont="1" applyFill="1" applyBorder="1" applyAlignment="1">
      <alignment horizontal="right" vertical="center" wrapText="1" readingOrder="1"/>
    </xf>
    <xf numFmtId="0" fontId="181" fillId="51" borderId="24" xfId="0" applyFont="1" applyFill="1" applyBorder="1" applyAlignment="1">
      <alignment horizontal="center" vertical="center" wrapText="1" readingOrder="1"/>
    </xf>
    <xf numFmtId="0" fontId="72" fillId="53" borderId="0" xfId="0" applyFont="1" applyFill="1" applyAlignment="1">
      <alignment horizontal="left" vertical="center" wrapText="1" readingOrder="1"/>
    </xf>
    <xf numFmtId="0" fontId="171" fillId="51" borderId="24" xfId="0" applyFont="1" applyFill="1" applyBorder="1" applyAlignment="1">
      <alignment horizontal="center" vertical="center" wrapText="1" readingOrder="1"/>
    </xf>
    <xf numFmtId="9" fontId="128" fillId="0" borderId="0" xfId="2" applyFont="1" applyFill="1" applyAlignment="1">
      <alignment horizontal="center" readingOrder="1"/>
    </xf>
    <xf numFmtId="9" fontId="129" fillId="0" borderId="56" xfId="2" applyFont="1" applyFill="1" applyBorder="1" applyAlignment="1">
      <alignment horizontal="center" readingOrder="1"/>
    </xf>
    <xf numFmtId="9" fontId="129" fillId="0" borderId="2" xfId="2" applyFont="1" applyFill="1" applyBorder="1" applyAlignment="1">
      <alignment horizontal="center" readingOrder="1"/>
    </xf>
    <xf numFmtId="7" fontId="0" fillId="0" borderId="0" xfId="0" applyNumberFormat="1"/>
    <xf numFmtId="9" fontId="79" fillId="0" borderId="3" xfId="2" applyFont="1" applyBorder="1" applyAlignment="1" applyProtection="1">
      <alignment horizontal="right" vertical="center" wrapText="1" readingOrder="1"/>
      <protection locked="0"/>
    </xf>
    <xf numFmtId="9" fontId="46" fillId="0" borderId="3" xfId="2" applyFont="1" applyBorder="1" applyAlignment="1" applyProtection="1">
      <alignment horizontal="right" vertical="center" wrapText="1" readingOrder="1"/>
      <protection locked="0"/>
    </xf>
    <xf numFmtId="0" fontId="130" fillId="0" borderId="0" xfId="4" applyFont="1" applyAlignment="1">
      <alignment horizontal="right" vertical="center" wrapText="1" readingOrder="1"/>
    </xf>
    <xf numFmtId="3" fontId="119" fillId="0" borderId="0" xfId="4" applyNumberFormat="1" applyFont="1" applyAlignment="1">
      <alignment horizontal="right" vertical="center" wrapText="1"/>
    </xf>
    <xf numFmtId="9" fontId="130" fillId="0" borderId="0" xfId="2" applyFont="1" applyFill="1" applyAlignment="1">
      <alignment horizontal="right" vertical="center" wrapText="1"/>
    </xf>
    <xf numFmtId="0" fontId="162" fillId="49" borderId="79" xfId="0" applyFont="1" applyFill="1" applyBorder="1" applyAlignment="1">
      <alignment horizontal="left" vertical="center" wrapText="1" readingOrder="1"/>
    </xf>
    <xf numFmtId="9" fontId="163" fillId="49" borderId="79" xfId="0" applyNumberFormat="1" applyFont="1" applyFill="1" applyBorder="1" applyAlignment="1">
      <alignment horizontal="center" vertical="center" wrapText="1" readingOrder="1"/>
    </xf>
    <xf numFmtId="0" fontId="44" fillId="49" borderId="32" xfId="0" applyFont="1" applyFill="1" applyBorder="1" applyAlignment="1">
      <alignment horizontal="left" vertical="center" wrapText="1" readingOrder="1"/>
    </xf>
    <xf numFmtId="182" fontId="55" fillId="49" borderId="3" xfId="52" applyNumberFormat="1" applyFont="1" applyFill="1" applyBorder="1" applyAlignment="1">
      <alignment horizontal="right" vertical="center" wrapText="1" readingOrder="1"/>
    </xf>
    <xf numFmtId="9" fontId="59" fillId="49" borderId="3" xfId="2" applyFont="1" applyFill="1" applyBorder="1" applyAlignment="1">
      <alignment horizontal="right" vertical="center" wrapText="1" readingOrder="1"/>
    </xf>
    <xf numFmtId="182" fontId="59" fillId="49" borderId="3" xfId="52" applyNumberFormat="1" applyFont="1" applyFill="1" applyBorder="1" applyAlignment="1">
      <alignment horizontal="right" vertical="center" wrapText="1" readingOrder="1"/>
    </xf>
    <xf numFmtId="173" fontId="59" fillId="49" borderId="3" xfId="52" applyNumberFormat="1" applyFont="1" applyFill="1" applyBorder="1" applyAlignment="1">
      <alignment horizontal="right" vertical="center" wrapText="1" readingOrder="1"/>
    </xf>
    <xf numFmtId="0" fontId="179" fillId="51" borderId="32" xfId="0" applyFont="1" applyFill="1" applyBorder="1" applyAlignment="1">
      <alignment vertical="center" wrapText="1" readingOrder="1"/>
    </xf>
    <xf numFmtId="182" fontId="170" fillId="51" borderId="3" xfId="52" applyNumberFormat="1" applyFont="1" applyFill="1" applyBorder="1" applyAlignment="1">
      <alignment horizontal="right" vertical="center" wrapText="1" readingOrder="1"/>
    </xf>
    <xf numFmtId="182" fontId="180" fillId="51" borderId="3" xfId="52" applyNumberFormat="1" applyFont="1" applyFill="1" applyBorder="1" applyAlignment="1">
      <alignment horizontal="right" vertical="center" wrapText="1" readingOrder="1"/>
    </xf>
    <xf numFmtId="173" fontId="180" fillId="51" borderId="3" xfId="52" applyNumberFormat="1" applyFont="1" applyFill="1" applyBorder="1" applyAlignment="1">
      <alignment horizontal="right" vertical="center" wrapText="1" readingOrder="1"/>
    </xf>
    <xf numFmtId="9" fontId="180" fillId="51" borderId="3" xfId="2" applyFont="1" applyFill="1" applyBorder="1" applyAlignment="1">
      <alignment horizontal="right" vertical="center" wrapText="1" readingOrder="1"/>
    </xf>
    <xf numFmtId="0" fontId="44" fillId="49" borderId="32" xfId="0" applyFont="1" applyFill="1" applyBorder="1" applyAlignment="1">
      <alignment vertical="center" wrapText="1" readingOrder="1"/>
    </xf>
    <xf numFmtId="182" fontId="69" fillId="49" borderId="3" xfId="52" applyNumberFormat="1" applyFont="1" applyFill="1" applyBorder="1" applyAlignment="1">
      <alignment horizontal="right" vertical="center" wrapText="1" readingOrder="1"/>
    </xf>
    <xf numFmtId="182" fontId="157" fillId="49" borderId="3" xfId="52" applyNumberFormat="1" applyFont="1" applyFill="1" applyBorder="1" applyAlignment="1">
      <alignment horizontal="right" vertical="center" wrapText="1" readingOrder="1"/>
    </xf>
    <xf numFmtId="173" fontId="157" fillId="49" borderId="3" xfId="52" applyNumberFormat="1" applyFont="1" applyFill="1" applyBorder="1" applyAlignment="1">
      <alignment horizontal="right" vertical="center" wrapText="1" readingOrder="1"/>
    </xf>
    <xf numFmtId="9" fontId="157" fillId="49" borderId="3" xfId="2" applyFont="1" applyFill="1" applyBorder="1" applyAlignment="1">
      <alignment horizontal="right" vertical="center" wrapText="1" readingOrder="1"/>
    </xf>
    <xf numFmtId="9" fontId="184" fillId="50" borderId="79" xfId="0" applyNumberFormat="1" applyFont="1" applyFill="1" applyBorder="1" applyAlignment="1">
      <alignment horizontal="center" vertical="center" wrapText="1" readingOrder="1"/>
    </xf>
    <xf numFmtId="182" fontId="155" fillId="0" borderId="3" xfId="52" applyNumberFormat="1" applyFont="1" applyFill="1" applyBorder="1" applyAlignment="1" applyProtection="1">
      <alignment horizontal="right" vertical="center" wrapText="1" readingOrder="1"/>
      <protection locked="0"/>
    </xf>
    <xf numFmtId="171" fontId="155" fillId="0" borderId="3" xfId="1" applyNumberFormat="1" applyFont="1" applyFill="1" applyBorder="1" applyAlignment="1" applyProtection="1">
      <alignment horizontal="center" vertical="center" wrapText="1" readingOrder="1"/>
      <protection locked="0"/>
    </xf>
    <xf numFmtId="9" fontId="156" fillId="0" borderId="3" xfId="2" applyFont="1" applyBorder="1" applyAlignment="1">
      <alignment horizontal="center" vertical="center" wrapText="1"/>
    </xf>
    <xf numFmtId="182" fontId="155" fillId="0" borderId="3" xfId="52" applyNumberFormat="1" applyFont="1" applyFill="1" applyBorder="1" applyAlignment="1" applyProtection="1">
      <alignment horizontal="center" vertical="center" wrapText="1" readingOrder="1"/>
      <protection locked="0"/>
    </xf>
    <xf numFmtId="182" fontId="155" fillId="0" borderId="3" xfId="52" applyNumberFormat="1" applyFont="1" applyFill="1" applyBorder="1" applyAlignment="1" applyProtection="1">
      <alignment vertical="center" wrapText="1" readingOrder="1"/>
      <protection locked="0"/>
    </xf>
    <xf numFmtId="43" fontId="156" fillId="0" borderId="3" xfId="551" applyFont="1" applyBorder="1" applyAlignment="1">
      <alignment horizontal="right" vertical="center" wrapText="1"/>
    </xf>
    <xf numFmtId="10" fontId="156" fillId="0" borderId="3" xfId="552" applyNumberFormat="1" applyFont="1" applyBorder="1" applyAlignment="1">
      <alignment horizontal="right" vertical="center" wrapText="1"/>
    </xf>
    <xf numFmtId="9" fontId="156" fillId="0" borderId="3" xfId="4" applyNumberFormat="1" applyFont="1" applyBorder="1" applyAlignment="1">
      <alignment horizontal="center" vertical="center" wrapText="1"/>
    </xf>
    <xf numFmtId="182" fontId="78" fillId="8" borderId="29" xfId="52" applyNumberFormat="1" applyFont="1" applyFill="1" applyBorder="1" applyAlignment="1">
      <alignment horizontal="center" vertical="center" wrapText="1"/>
    </xf>
    <xf numFmtId="179" fontId="78" fillId="8" borderId="29" xfId="26" applyNumberFormat="1" applyFont="1" applyFill="1" applyBorder="1" applyAlignment="1">
      <alignment horizontal="center" vertical="center" wrapText="1"/>
    </xf>
    <xf numFmtId="179" fontId="153" fillId="8" borderId="29" xfId="26" applyNumberFormat="1" applyFont="1" applyFill="1" applyBorder="1" applyAlignment="1">
      <alignment horizontal="center" vertical="center"/>
    </xf>
    <xf numFmtId="179" fontId="46" fillId="45" borderId="25" xfId="26" applyNumberFormat="1" applyFont="1" applyFill="1" applyBorder="1" applyAlignment="1"/>
    <xf numFmtId="179" fontId="46" fillId="45" borderId="26" xfId="26" applyNumberFormat="1" applyFont="1" applyFill="1" applyBorder="1" applyAlignment="1"/>
    <xf numFmtId="0" fontId="150" fillId="3" borderId="0" xfId="0" applyFont="1" applyFill="1"/>
    <xf numFmtId="0" fontId="151" fillId="3" borderId="0" xfId="0" applyFont="1" applyFill="1"/>
    <xf numFmtId="9" fontId="157" fillId="0" borderId="75" xfId="0" applyNumberFormat="1" applyFont="1" applyBorder="1" applyAlignment="1">
      <alignment horizontal="center" vertical="center" wrapText="1" readingOrder="1"/>
    </xf>
    <xf numFmtId="0" fontId="59" fillId="0" borderId="0" xfId="0" applyFont="1"/>
    <xf numFmtId="9" fontId="116" fillId="0" borderId="5" xfId="7" applyFont="1" applyBorder="1" applyAlignment="1">
      <alignment horizontal="center" vertical="center" wrapText="1"/>
    </xf>
    <xf numFmtId="0" fontId="100" fillId="0" borderId="0" xfId="0" applyFont="1" applyAlignment="1">
      <alignment vertical="top" wrapText="1" readingOrder="1"/>
    </xf>
    <xf numFmtId="0" fontId="106" fillId="0" borderId="0" xfId="5" applyFont="1" applyAlignment="1">
      <alignment horizontal="left"/>
    </xf>
    <xf numFmtId="180" fontId="128" fillId="0" borderId="0" xfId="5" applyNumberFormat="1" applyFont="1" applyAlignment="1">
      <alignment horizontal="left"/>
    </xf>
    <xf numFmtId="182" fontId="110" fillId="0" borderId="0" xfId="5" applyNumberFormat="1" applyFont="1" applyAlignment="1">
      <alignment horizontal="left"/>
    </xf>
    <xf numFmtId="178" fontId="105" fillId="0" borderId="3" xfId="4" applyNumberFormat="1" applyFont="1" applyBorder="1" applyAlignment="1">
      <alignment vertical="center" wrapText="1" readingOrder="1"/>
    </xf>
    <xf numFmtId="178" fontId="105" fillId="0" borderId="3" xfId="0" applyNumberFormat="1" applyFont="1" applyBorder="1" applyAlignment="1">
      <alignment vertical="center" wrapText="1" readingOrder="1"/>
    </xf>
    <xf numFmtId="178" fontId="102" fillId="0" borderId="3" xfId="0" applyNumberFormat="1" applyFont="1" applyBorder="1" applyAlignment="1">
      <alignment vertical="center" wrapText="1" readingOrder="1"/>
    </xf>
    <xf numFmtId="178" fontId="103" fillId="0" borderId="37" xfId="0" applyNumberFormat="1" applyFont="1" applyBorder="1" applyAlignment="1">
      <alignment vertical="center" wrapText="1" readingOrder="1"/>
    </xf>
    <xf numFmtId="0" fontId="100" fillId="0" borderId="0" xfId="0" applyFont="1" applyAlignment="1">
      <alignment vertical="center" wrapText="1" readingOrder="1"/>
    </xf>
    <xf numFmtId="0" fontId="106" fillId="4" borderId="3" xfId="0" applyFont="1" applyFill="1" applyBorder="1" applyAlignment="1">
      <alignment horizontal="left" vertical="center" wrapText="1" readingOrder="1"/>
    </xf>
    <xf numFmtId="0" fontId="45" fillId="0" borderId="32" xfId="0" applyFont="1" applyBorder="1" applyAlignment="1">
      <alignment horizontal="left" vertical="center" wrapText="1" readingOrder="1"/>
    </xf>
    <xf numFmtId="9" fontId="52" fillId="0" borderId="33" xfId="0" applyNumberFormat="1" applyFont="1" applyBorder="1" applyAlignment="1">
      <alignment horizontal="center" vertical="center" wrapText="1" readingOrder="1"/>
    </xf>
    <xf numFmtId="0" fontId="45" fillId="0" borderId="60" xfId="0" applyFont="1" applyBorder="1" applyAlignment="1">
      <alignment horizontal="left" vertical="center" wrapText="1" readingOrder="1"/>
    </xf>
    <xf numFmtId="9" fontId="52" fillId="0" borderId="5" xfId="0" applyNumberFormat="1" applyFont="1" applyBorder="1" applyAlignment="1">
      <alignment horizontal="center" vertical="center" wrapText="1" readingOrder="1"/>
    </xf>
    <xf numFmtId="9" fontId="52" fillId="0" borderId="34" xfId="0" applyNumberFormat="1" applyFont="1" applyBorder="1" applyAlignment="1">
      <alignment horizontal="center" vertical="center" wrapText="1" readingOrder="1"/>
    </xf>
    <xf numFmtId="0" fontId="45" fillId="0" borderId="30" xfId="0" applyFont="1" applyBorder="1" applyAlignment="1">
      <alignment horizontal="left" vertical="center" wrapText="1" readingOrder="1"/>
    </xf>
    <xf numFmtId="9" fontId="52" fillId="0" borderId="7" xfId="0" applyNumberFormat="1" applyFont="1" applyBorder="1" applyAlignment="1">
      <alignment horizontal="center" vertical="center" wrapText="1" readingOrder="1"/>
    </xf>
    <xf numFmtId="9" fontId="52" fillId="0" borderId="31" xfId="0" applyNumberFormat="1" applyFont="1" applyBorder="1" applyAlignment="1">
      <alignment horizontal="center" vertical="center" wrapText="1" readingOrder="1"/>
    </xf>
    <xf numFmtId="178" fontId="52" fillId="0" borderId="7" xfId="52" applyNumberFormat="1" applyFont="1" applyBorder="1" applyAlignment="1">
      <alignment horizontal="right" vertical="center" wrapText="1" readingOrder="1"/>
    </xf>
    <xf numFmtId="178" fontId="52" fillId="0" borderId="3" xfId="52" applyNumberFormat="1" applyFont="1" applyBorder="1" applyAlignment="1">
      <alignment horizontal="right" vertical="center" wrapText="1" readingOrder="1"/>
    </xf>
    <xf numFmtId="178" fontId="52" fillId="0" borderId="3" xfId="52" applyNumberFormat="1" applyFont="1" applyBorder="1" applyAlignment="1">
      <alignment vertical="center" wrapText="1" readingOrder="1"/>
    </xf>
    <xf numFmtId="178" fontId="52" fillId="0" borderId="5" xfId="52" applyNumberFormat="1" applyFont="1" applyBorder="1" applyAlignment="1">
      <alignment horizontal="right" vertical="center" wrapText="1" readingOrder="1"/>
    </xf>
    <xf numFmtId="178" fontId="52" fillId="0" borderId="7" xfId="52" applyNumberFormat="1" applyFont="1" applyBorder="1" applyAlignment="1">
      <alignment horizontal="center" vertical="center" wrapText="1" readingOrder="1"/>
    </xf>
    <xf numFmtId="178" fontId="52" fillId="0" borderId="3" xfId="52" applyNumberFormat="1" applyFont="1" applyBorder="1" applyAlignment="1">
      <alignment horizontal="center" vertical="center" wrapText="1" readingOrder="1"/>
    </xf>
    <xf numFmtId="178" fontId="52" fillId="0" borderId="5" xfId="52" applyNumberFormat="1" applyFont="1" applyBorder="1" applyAlignment="1">
      <alignment horizontal="center" vertical="center" wrapText="1" readingOrder="1"/>
    </xf>
    <xf numFmtId="9" fontId="116" fillId="4" borderId="5" xfId="7" applyFont="1" applyFill="1" applyBorder="1" applyAlignment="1">
      <alignment horizontal="center" vertical="center" wrapText="1"/>
    </xf>
    <xf numFmtId="0" fontId="168" fillId="0" borderId="0" xfId="5" applyFont="1" applyAlignment="1">
      <alignment horizontal="left"/>
    </xf>
    <xf numFmtId="0" fontId="71" fillId="44" borderId="1" xfId="0" applyFont="1" applyFill="1" applyBorder="1" applyAlignment="1">
      <alignment horizontal="left" vertical="center" wrapText="1" readingOrder="1"/>
    </xf>
    <xf numFmtId="185" fontId="71" fillId="4" borderId="1" xfId="0" applyNumberFormat="1" applyFont="1" applyFill="1" applyBorder="1" applyAlignment="1">
      <alignment horizontal="right" vertical="center" wrapText="1" readingOrder="1"/>
    </xf>
    <xf numFmtId="185" fontId="158" fillId="4" borderId="1" xfId="0" applyNumberFormat="1" applyFont="1" applyFill="1" applyBorder="1" applyAlignment="1">
      <alignment horizontal="right" vertical="center" wrapText="1" readingOrder="1"/>
    </xf>
    <xf numFmtId="9" fontId="157" fillId="0" borderId="0" xfId="0" applyNumberFormat="1" applyFont="1" applyAlignment="1">
      <alignment horizontal="center" vertical="center" wrapText="1" readingOrder="1"/>
    </xf>
    <xf numFmtId="9" fontId="140" fillId="0" borderId="0" xfId="0" applyNumberFormat="1" applyFont="1" applyAlignment="1">
      <alignment horizontal="center" vertical="center" wrapText="1" readingOrder="1"/>
    </xf>
    <xf numFmtId="0" fontId="53" fillId="47" borderId="79" xfId="0" applyFont="1" applyFill="1" applyBorder="1" applyAlignment="1">
      <alignment horizontal="left" vertical="center" wrapText="1" readingOrder="1"/>
    </xf>
    <xf numFmtId="43" fontId="0" fillId="0" borderId="0" xfId="1" applyFont="1"/>
    <xf numFmtId="7" fontId="149" fillId="0" borderId="0" xfId="0" applyNumberFormat="1" applyFont="1"/>
    <xf numFmtId="7" fontId="16" fillId="0" borderId="0" xfId="0" applyNumberFormat="1" applyFont="1"/>
    <xf numFmtId="9" fontId="52" fillId="0" borderId="7" xfId="2" applyFont="1" applyBorder="1" applyAlignment="1">
      <alignment horizontal="right" vertical="center" wrapText="1" readingOrder="1"/>
    </xf>
    <xf numFmtId="9" fontId="52" fillId="0" borderId="3" xfId="2" applyFont="1" applyBorder="1" applyAlignment="1">
      <alignment horizontal="right" vertical="center" wrapText="1" readingOrder="1"/>
    </xf>
    <xf numFmtId="9" fontId="52" fillId="0" borderId="5" xfId="2" applyFont="1" applyBorder="1" applyAlignment="1">
      <alignment horizontal="right" vertical="center" wrapText="1" readingOrder="1"/>
    </xf>
    <xf numFmtId="178" fontId="187" fillId="0" borderId="0" xfId="4" applyNumberFormat="1" applyFont="1" applyAlignment="1">
      <alignment horizontal="center" vertical="center" wrapText="1" readingOrder="1"/>
    </xf>
    <xf numFmtId="178" fontId="128" fillId="0" borderId="0" xfId="5" applyNumberFormat="1" applyFont="1" applyAlignment="1">
      <alignment horizontal="left"/>
    </xf>
    <xf numFmtId="3" fontId="58" fillId="57" borderId="3" xfId="4" applyNumberFormat="1" applyFont="1" applyFill="1" applyBorder="1" applyAlignment="1">
      <alignment horizontal="center" vertical="center"/>
    </xf>
    <xf numFmtId="3" fontId="79" fillId="4" borderId="3" xfId="4" applyNumberFormat="1" applyFont="1" applyFill="1" applyBorder="1" applyAlignment="1">
      <alignment horizontal="center" vertical="center"/>
    </xf>
    <xf numFmtId="0" fontId="71" fillId="4" borderId="3" xfId="0" applyFont="1" applyFill="1" applyBorder="1" applyAlignment="1">
      <alignment horizontal="center" vertical="center" wrapText="1" readingOrder="1"/>
    </xf>
    <xf numFmtId="3" fontId="80" fillId="4" borderId="3" xfId="4" applyNumberFormat="1" applyFont="1" applyFill="1" applyBorder="1" applyAlignment="1">
      <alignment horizontal="center" vertical="center"/>
    </xf>
    <xf numFmtId="0" fontId="4" fillId="4" borderId="0" xfId="0" applyFont="1" applyFill="1"/>
    <xf numFmtId="0" fontId="64" fillId="0" borderId="28" xfId="4" applyFont="1" applyBorder="1" applyAlignment="1" applyProtection="1">
      <alignment horizontal="center" vertical="center" wrapText="1" readingOrder="1"/>
      <protection locked="0"/>
    </xf>
    <xf numFmtId="172" fontId="45" fillId="0" borderId="3" xfId="2" applyNumberFormat="1" applyFont="1" applyFill="1" applyBorder="1" applyAlignment="1">
      <alignment horizontal="center" vertical="center" wrapText="1" readingOrder="1"/>
    </xf>
    <xf numFmtId="9" fontId="141" fillId="0" borderId="78" xfId="7" applyFont="1" applyFill="1" applyBorder="1" applyAlignment="1">
      <alignment horizontal="center" vertical="center" wrapText="1" readingOrder="1"/>
    </xf>
    <xf numFmtId="171" fontId="50" fillId="0" borderId="3" xfId="1" applyNumberFormat="1" applyFont="1" applyFill="1" applyBorder="1" applyAlignment="1">
      <alignment horizontal="center"/>
    </xf>
    <xf numFmtId="178" fontId="116" fillId="2" borderId="3" xfId="0" applyNumberFormat="1" applyFont="1" applyFill="1" applyBorder="1" applyAlignment="1">
      <alignment vertical="center" wrapText="1" readingOrder="1"/>
    </xf>
    <xf numFmtId="9" fontId="116" fillId="2" borderId="3" xfId="2" applyFont="1" applyFill="1" applyBorder="1" applyAlignment="1">
      <alignment horizontal="center" vertical="center" wrapText="1" readingOrder="1"/>
    </xf>
    <xf numFmtId="178" fontId="116" fillId="2" borderId="3" xfId="2" applyNumberFormat="1" applyFont="1" applyFill="1" applyBorder="1" applyAlignment="1">
      <alignment vertical="center" wrapText="1" readingOrder="1"/>
    </xf>
    <xf numFmtId="178" fontId="178" fillId="60" borderId="3" xfId="0" applyNumberFormat="1" applyFont="1" applyFill="1" applyBorder="1" applyAlignment="1">
      <alignment vertical="center" wrapText="1" readingOrder="1"/>
    </xf>
    <xf numFmtId="9" fontId="178" fillId="60" borderId="3" xfId="2" applyFont="1" applyFill="1" applyBorder="1" applyAlignment="1">
      <alignment horizontal="center" vertical="center" wrapText="1" readingOrder="1"/>
    </xf>
    <xf numFmtId="178" fontId="178" fillId="60" borderId="3" xfId="2" applyNumberFormat="1" applyFont="1" applyFill="1" applyBorder="1" applyAlignment="1">
      <alignment vertical="center" wrapText="1" readingOrder="1"/>
    </xf>
    <xf numFmtId="0" fontId="178" fillId="59" borderId="3" xfId="4" applyFont="1" applyFill="1" applyBorder="1" applyAlignment="1">
      <alignment horizontal="left" vertical="center" wrapText="1" readingOrder="1"/>
    </xf>
    <xf numFmtId="0" fontId="178" fillId="60" borderId="3" xfId="0" applyFont="1" applyFill="1" applyBorder="1" applyAlignment="1">
      <alignment horizontal="center" vertical="center" wrapText="1" readingOrder="1"/>
    </xf>
    <xf numFmtId="9" fontId="131" fillId="60" borderId="3" xfId="6" applyFont="1" applyFill="1" applyBorder="1" applyAlignment="1">
      <alignment horizontal="center" vertical="center" wrapText="1" readingOrder="1"/>
    </xf>
    <xf numFmtId="0" fontId="0" fillId="0" borderId="62" xfId="0" applyBorder="1"/>
    <xf numFmtId="0" fontId="0" fillId="0" borderId="12" xfId="0" applyBorder="1" applyAlignment="1">
      <alignment horizontal="center"/>
    </xf>
    <xf numFmtId="0" fontId="178" fillId="61" borderId="3" xfId="0" applyFont="1" applyFill="1" applyBorder="1" applyAlignment="1">
      <alignment horizontal="center" vertical="center" wrapText="1" readingOrder="1"/>
    </xf>
    <xf numFmtId="9" fontId="116" fillId="4" borderId="7" xfId="7" applyFont="1" applyFill="1" applyBorder="1" applyAlignment="1">
      <alignment horizontal="center" vertical="center" wrapText="1"/>
    </xf>
    <xf numFmtId="9" fontId="116" fillId="0" borderId="7" xfId="7" applyFont="1" applyBorder="1" applyAlignment="1">
      <alignment horizontal="center" vertical="center" wrapText="1"/>
    </xf>
    <xf numFmtId="9" fontId="141" fillId="48" borderId="3" xfId="7" applyFont="1" applyFill="1" applyBorder="1" applyAlignment="1">
      <alignment horizontal="center" vertical="center" wrapText="1" readingOrder="1"/>
    </xf>
    <xf numFmtId="0" fontId="176" fillId="59" borderId="3" xfId="4" applyFont="1" applyFill="1" applyBorder="1" applyAlignment="1">
      <alignment horizontal="center" vertical="center" wrapText="1" readingOrder="1"/>
    </xf>
    <xf numFmtId="3" fontId="176" fillId="59" borderId="3" xfId="4" applyNumberFormat="1" applyFont="1" applyFill="1" applyBorder="1" applyAlignment="1">
      <alignment horizontal="center" vertical="center" wrapText="1" readingOrder="1"/>
    </xf>
    <xf numFmtId="0" fontId="131" fillId="55" borderId="3" xfId="4" applyFont="1" applyFill="1" applyBorder="1" applyAlignment="1">
      <alignment horizontal="center" vertical="center" wrapText="1" readingOrder="1"/>
    </xf>
    <xf numFmtId="9" fontId="131" fillId="55" borderId="3" xfId="6" applyFont="1" applyFill="1" applyBorder="1" applyAlignment="1">
      <alignment horizontal="center" vertical="center" wrapText="1" readingOrder="1"/>
    </xf>
    <xf numFmtId="9" fontId="131" fillId="61" borderId="3" xfId="6" applyFont="1" applyFill="1" applyBorder="1" applyAlignment="1">
      <alignment horizontal="center" vertical="center" wrapText="1" readingOrder="1"/>
    </xf>
    <xf numFmtId="9" fontId="116" fillId="4" borderId="10" xfId="7" applyFont="1" applyFill="1" applyBorder="1" applyAlignment="1">
      <alignment horizontal="center" vertical="center" wrapText="1"/>
    </xf>
    <xf numFmtId="182" fontId="79" fillId="0" borderId="3" xfId="52" applyNumberFormat="1" applyFont="1" applyBorder="1" applyAlignment="1" applyProtection="1">
      <alignment horizontal="center" vertical="center" wrapText="1" readingOrder="1"/>
      <protection locked="0"/>
    </xf>
    <xf numFmtId="0" fontId="103" fillId="0" borderId="36" xfId="0" applyFont="1" applyBorder="1" applyAlignment="1">
      <alignment horizontal="left" vertical="center" wrapText="1" readingOrder="1"/>
    </xf>
    <xf numFmtId="0" fontId="103" fillId="0" borderId="32" xfId="0" applyFont="1" applyBorder="1" applyAlignment="1">
      <alignment horizontal="left" vertical="center" wrapText="1" readingOrder="1"/>
    </xf>
    <xf numFmtId="0" fontId="116" fillId="2" borderId="32" xfId="0" applyFont="1" applyFill="1" applyBorder="1" applyAlignment="1">
      <alignment horizontal="center" vertical="center" wrapText="1" readingOrder="1"/>
    </xf>
    <xf numFmtId="0" fontId="178" fillId="60" borderId="32" xfId="0" applyFont="1" applyFill="1" applyBorder="1" applyAlignment="1">
      <alignment horizontal="center" vertical="center" wrapText="1" readingOrder="1"/>
    </xf>
    <xf numFmtId="0" fontId="178" fillId="61" borderId="39" xfId="0" applyFont="1" applyFill="1" applyBorder="1" applyAlignment="1">
      <alignment horizontal="center" vertical="center" wrapText="1" readingOrder="1"/>
    </xf>
    <xf numFmtId="178" fontId="178" fillId="61" borderId="40" xfId="0" applyNumberFormat="1" applyFont="1" applyFill="1" applyBorder="1" applyAlignment="1">
      <alignment vertical="center" wrapText="1" readingOrder="1"/>
    </xf>
    <xf numFmtId="9" fontId="178" fillId="61" borderId="40" xfId="2" applyFont="1" applyFill="1" applyBorder="1" applyAlignment="1">
      <alignment horizontal="center" vertical="center" wrapText="1" readingOrder="1"/>
    </xf>
    <xf numFmtId="178" fontId="178" fillId="61" borderId="40" xfId="2" applyNumberFormat="1" applyFont="1" applyFill="1" applyBorder="1" applyAlignment="1">
      <alignment vertical="center" wrapText="1" readingOrder="1"/>
    </xf>
    <xf numFmtId="178" fontId="131" fillId="60" borderId="3" xfId="6" applyNumberFormat="1" applyFont="1" applyFill="1" applyBorder="1" applyAlignment="1">
      <alignment horizontal="right" vertical="center" wrapText="1" readingOrder="1"/>
    </xf>
    <xf numFmtId="178" fontId="131" fillId="61" borderId="3" xfId="6" applyNumberFormat="1" applyFont="1" applyFill="1" applyBorder="1" applyAlignment="1">
      <alignment horizontal="right" vertical="center" wrapText="1" readingOrder="1"/>
    </xf>
    <xf numFmtId="0" fontId="180" fillId="59" borderId="75" xfId="0" applyFont="1" applyFill="1" applyBorder="1" applyAlignment="1">
      <alignment horizontal="left" vertical="center" wrapText="1" readingOrder="1"/>
    </xf>
    <xf numFmtId="0" fontId="180" fillId="59" borderId="75" xfId="0" applyFont="1" applyFill="1" applyBorder="1" applyAlignment="1">
      <alignment horizontal="center" vertical="center" wrapText="1" readingOrder="1"/>
    </xf>
    <xf numFmtId="0" fontId="157" fillId="60" borderId="75" xfId="0" applyFont="1" applyFill="1" applyBorder="1" applyAlignment="1">
      <alignment horizontal="left" vertical="center" wrapText="1" readingOrder="1"/>
    </xf>
    <xf numFmtId="0" fontId="171" fillId="59" borderId="46" xfId="4" applyFont="1" applyFill="1" applyBorder="1" applyAlignment="1" applyProtection="1">
      <alignment horizontal="center" vertical="center" wrapText="1" readingOrder="1"/>
      <protection locked="0"/>
    </xf>
    <xf numFmtId="175" fontId="171" fillId="59" borderId="46" xfId="4" applyNumberFormat="1" applyFont="1" applyFill="1" applyBorder="1" applyAlignment="1" applyProtection="1">
      <alignment horizontal="center" vertical="center" wrapText="1" readingOrder="1"/>
      <protection locked="0"/>
    </xf>
    <xf numFmtId="175" fontId="171" fillId="59" borderId="22" xfId="4" applyNumberFormat="1" applyFont="1" applyFill="1" applyBorder="1" applyAlignment="1" applyProtection="1">
      <alignment horizontal="center" vertical="center" wrapText="1" readingOrder="1"/>
      <protection locked="0"/>
    </xf>
    <xf numFmtId="0" fontId="171" fillId="59" borderId="46" xfId="0" applyFont="1" applyFill="1" applyBorder="1" applyAlignment="1">
      <alignment horizontal="center" vertical="center" wrapText="1"/>
    </xf>
    <xf numFmtId="0" fontId="171" fillId="59" borderId="28" xfId="4" applyFont="1" applyFill="1" applyBorder="1" applyAlignment="1">
      <alignment horizontal="center" vertical="center" wrapText="1" readingOrder="1"/>
    </xf>
    <xf numFmtId="0" fontId="171" fillId="59" borderId="23" xfId="4" applyFont="1" applyFill="1" applyBorder="1" applyAlignment="1">
      <alignment horizontal="center" vertical="center" wrapText="1" readingOrder="1"/>
    </xf>
    <xf numFmtId="0" fontId="58" fillId="55" borderId="47" xfId="4" applyFont="1" applyFill="1" applyBorder="1" applyAlignment="1" applyProtection="1">
      <alignment horizontal="center" vertical="center" wrapText="1" readingOrder="1"/>
      <protection locked="0"/>
    </xf>
    <xf numFmtId="173" fontId="64" fillId="55" borderId="47" xfId="4" applyNumberFormat="1" applyFont="1" applyFill="1" applyBorder="1" applyAlignment="1" applyProtection="1">
      <alignment horizontal="right" vertical="center" wrapText="1" readingOrder="1"/>
      <protection locked="0"/>
    </xf>
    <xf numFmtId="9" fontId="64" fillId="55" borderId="47" xfId="2" applyFont="1" applyFill="1" applyBorder="1" applyAlignment="1" applyProtection="1">
      <alignment horizontal="right" vertical="center" wrapText="1" readingOrder="1"/>
      <protection locked="0"/>
    </xf>
    <xf numFmtId="9" fontId="64" fillId="55" borderId="47" xfId="2" applyFont="1" applyFill="1" applyBorder="1" applyAlignment="1" applyProtection="1">
      <alignment horizontal="center" vertical="center" wrapText="1" readingOrder="1"/>
      <protection locked="0"/>
    </xf>
    <xf numFmtId="0" fontId="58" fillId="55" borderId="58" xfId="4" applyFont="1" applyFill="1" applyBorder="1" applyAlignment="1" applyProtection="1">
      <alignment horizontal="center" vertical="center" wrapText="1" readingOrder="1"/>
      <protection locked="0"/>
    </xf>
    <xf numFmtId="173" fontId="64" fillId="55" borderId="58" xfId="4" applyNumberFormat="1" applyFont="1" applyFill="1" applyBorder="1" applyAlignment="1" applyProtection="1">
      <alignment horizontal="right" vertical="center" wrapText="1" readingOrder="1"/>
      <protection locked="0"/>
    </xf>
    <xf numFmtId="9" fontId="64" fillId="55" borderId="58" xfId="2" applyFont="1" applyFill="1" applyBorder="1" applyAlignment="1" applyProtection="1">
      <alignment horizontal="right" vertical="center" wrapText="1" readingOrder="1"/>
      <protection locked="0"/>
    </xf>
    <xf numFmtId="9" fontId="64" fillId="55" borderId="58" xfId="2" applyFont="1" applyFill="1" applyBorder="1" applyAlignment="1" applyProtection="1">
      <alignment horizontal="center" vertical="center" wrapText="1" readingOrder="1"/>
      <protection locked="0"/>
    </xf>
    <xf numFmtId="0" fontId="179" fillId="59" borderId="46" xfId="4" applyFont="1" applyFill="1" applyBorder="1" applyAlignment="1" applyProtection="1">
      <alignment horizontal="center" vertical="center" wrapText="1" readingOrder="1"/>
      <protection locked="0"/>
    </xf>
    <xf numFmtId="173" fontId="180" fillId="59" borderId="46" xfId="4" applyNumberFormat="1" applyFont="1" applyFill="1" applyBorder="1" applyAlignment="1" applyProtection="1">
      <alignment horizontal="right" vertical="center" wrapText="1" readingOrder="1"/>
      <protection locked="0"/>
    </xf>
    <xf numFmtId="9" fontId="180" fillId="59" borderId="46" xfId="2" applyFont="1" applyFill="1" applyBorder="1" applyAlignment="1" applyProtection="1">
      <alignment horizontal="right" vertical="center" wrapText="1" readingOrder="1"/>
      <protection locked="0"/>
    </xf>
    <xf numFmtId="9" fontId="180" fillId="59" borderId="46" xfId="2" applyFont="1" applyFill="1" applyBorder="1" applyAlignment="1" applyProtection="1">
      <alignment horizontal="center" vertical="center" wrapText="1" readingOrder="1"/>
      <protection locked="0"/>
    </xf>
    <xf numFmtId="0" fontId="179" fillId="59" borderId="24" xfId="4" applyFont="1" applyFill="1" applyBorder="1" applyAlignment="1" applyProtection="1">
      <alignment horizontal="center" vertical="center" wrapText="1" readingOrder="1"/>
      <protection locked="0"/>
    </xf>
    <xf numFmtId="175" fontId="179" fillId="59" borderId="25" xfId="4" applyNumberFormat="1" applyFont="1" applyFill="1" applyBorder="1" applyAlignment="1" applyProtection="1">
      <alignment horizontal="center" vertical="center" wrapText="1" readingOrder="1"/>
      <protection locked="0"/>
    </xf>
    <xf numFmtId="0" fontId="179" fillId="59" borderId="25" xfId="0" applyFont="1" applyFill="1" applyBorder="1" applyAlignment="1">
      <alignment horizontal="center" vertical="center" wrapText="1"/>
    </xf>
    <xf numFmtId="0" fontId="179" fillId="59" borderId="25" xfId="4" applyFont="1" applyFill="1" applyBorder="1" applyAlignment="1" applyProtection="1">
      <alignment horizontal="center" vertical="center" wrapText="1" readingOrder="1"/>
      <protection locked="0"/>
    </xf>
    <xf numFmtId="0" fontId="179" fillId="59" borderId="25" xfId="4" applyFont="1" applyFill="1" applyBorder="1" applyAlignment="1">
      <alignment horizontal="center" vertical="center" wrapText="1"/>
    </xf>
    <xf numFmtId="0" fontId="179" fillId="59" borderId="26" xfId="0" applyFont="1" applyFill="1" applyBorder="1" applyAlignment="1">
      <alignment horizontal="center" vertical="center" wrapText="1"/>
    </xf>
    <xf numFmtId="0" fontId="58" fillId="55" borderId="32" xfId="4" applyFont="1" applyFill="1" applyBorder="1" applyAlignment="1" applyProtection="1">
      <alignment horizontal="center" vertical="center" wrapText="1" readingOrder="1"/>
      <protection locked="0"/>
    </xf>
    <xf numFmtId="173" fontId="46" fillId="55" borderId="3" xfId="4" applyNumberFormat="1" applyFont="1" applyFill="1" applyBorder="1" applyAlignment="1">
      <alignment horizontal="right" vertical="center" wrapText="1" readingOrder="1"/>
    </xf>
    <xf numFmtId="173" fontId="46" fillId="55" borderId="3" xfId="1" applyNumberFormat="1" applyFont="1" applyFill="1" applyBorder="1" applyAlignment="1">
      <alignment horizontal="right" vertical="center" wrapText="1" readingOrder="1"/>
    </xf>
    <xf numFmtId="9" fontId="46" fillId="55" borderId="3" xfId="2" applyFont="1" applyFill="1" applyBorder="1" applyAlignment="1">
      <alignment horizontal="right" vertical="center" wrapText="1" readingOrder="1"/>
    </xf>
    <xf numFmtId="9" fontId="46" fillId="55" borderId="3" xfId="4" applyNumberFormat="1" applyFont="1" applyFill="1" applyBorder="1" applyAlignment="1">
      <alignment horizontal="center" vertical="center" wrapText="1" readingOrder="1"/>
    </xf>
    <xf numFmtId="9" fontId="46" fillId="55" borderId="33" xfId="4" applyNumberFormat="1" applyFont="1" applyFill="1" applyBorder="1" applyAlignment="1">
      <alignment horizontal="center" vertical="center" wrapText="1" readingOrder="1"/>
    </xf>
    <xf numFmtId="0" fontId="58" fillId="55" borderId="60" xfId="4" applyFont="1" applyFill="1" applyBorder="1" applyAlignment="1" applyProtection="1">
      <alignment horizontal="center" vertical="center" wrapText="1" readingOrder="1"/>
      <protection locked="0"/>
    </xf>
    <xf numFmtId="173" fontId="58" fillId="55" borderId="5" xfId="4" applyNumberFormat="1" applyFont="1" applyFill="1" applyBorder="1" applyAlignment="1" applyProtection="1">
      <alignment horizontal="right" vertical="center" wrapText="1" readingOrder="1"/>
      <protection locked="0"/>
    </xf>
    <xf numFmtId="173" fontId="46" fillId="55" borderId="5" xfId="1" applyNumberFormat="1" applyFont="1" applyFill="1" applyBorder="1" applyAlignment="1">
      <alignment horizontal="right" vertical="center" wrapText="1" readingOrder="1"/>
    </xf>
    <xf numFmtId="9" fontId="58" fillId="55" borderId="5" xfId="2" applyFont="1" applyFill="1" applyBorder="1" applyAlignment="1" applyProtection="1">
      <alignment horizontal="right" vertical="center" wrapText="1" readingOrder="1"/>
      <protection locked="0"/>
    </xf>
    <xf numFmtId="173" fontId="179" fillId="59" borderId="25" xfId="4" applyNumberFormat="1" applyFont="1" applyFill="1" applyBorder="1" applyAlignment="1" applyProtection="1">
      <alignment horizontal="right" vertical="center" wrapText="1" readingOrder="1"/>
      <protection locked="0"/>
    </xf>
    <xf numFmtId="9" fontId="179" fillId="59" borderId="25" xfId="2" applyFont="1" applyFill="1" applyBorder="1" applyAlignment="1" applyProtection="1">
      <alignment horizontal="right" vertical="center" wrapText="1" readingOrder="1"/>
      <protection locked="0"/>
    </xf>
    <xf numFmtId="9" fontId="179" fillId="59" borderId="25" xfId="4" applyNumberFormat="1" applyFont="1" applyFill="1" applyBorder="1" applyAlignment="1">
      <alignment horizontal="center" vertical="center" wrapText="1" readingOrder="1"/>
    </xf>
    <xf numFmtId="9" fontId="179" fillId="59" borderId="26" xfId="4" applyNumberFormat="1" applyFont="1" applyFill="1" applyBorder="1" applyAlignment="1">
      <alignment horizontal="center" vertical="center" wrapText="1" readingOrder="1"/>
    </xf>
    <xf numFmtId="175" fontId="179" fillId="59" borderId="24" xfId="4" applyNumberFormat="1" applyFont="1" applyFill="1" applyBorder="1" applyAlignment="1" applyProtection="1">
      <alignment horizontal="center" vertical="center" wrapText="1" readingOrder="1"/>
      <protection locked="0"/>
    </xf>
    <xf numFmtId="3" fontId="180" fillId="59" borderId="24" xfId="4" applyNumberFormat="1" applyFont="1" applyFill="1" applyBorder="1" applyAlignment="1" applyProtection="1">
      <alignment horizontal="center" vertical="center" wrapText="1" readingOrder="1"/>
      <protection locked="0"/>
    </xf>
    <xf numFmtId="3" fontId="180" fillId="59" borderId="25" xfId="4" applyNumberFormat="1" applyFont="1" applyFill="1" applyBorder="1" applyAlignment="1" applyProtection="1">
      <alignment horizontal="center" vertical="center" wrapText="1" readingOrder="1"/>
      <protection locked="0"/>
    </xf>
    <xf numFmtId="173" fontId="180" fillId="59" borderId="25" xfId="4" applyNumberFormat="1" applyFont="1" applyFill="1" applyBorder="1" applyAlignment="1" applyProtection="1">
      <alignment horizontal="right" vertical="center" wrapText="1" readingOrder="1"/>
      <protection locked="0"/>
    </xf>
    <xf numFmtId="9" fontId="180" fillId="59" borderId="25" xfId="2" applyFont="1" applyFill="1" applyBorder="1" applyAlignment="1" applyProtection="1">
      <alignment horizontal="right" vertical="center" wrapText="1" readingOrder="1"/>
      <protection locked="0"/>
    </xf>
    <xf numFmtId="9" fontId="180" fillId="59" borderId="25" xfId="4" applyNumberFormat="1" applyFont="1" applyFill="1" applyBorder="1" applyAlignment="1">
      <alignment horizontal="center" vertical="center" wrapText="1" readingOrder="1"/>
    </xf>
    <xf numFmtId="9" fontId="180" fillId="59" borderId="26" xfId="2" applyFont="1" applyFill="1" applyBorder="1" applyAlignment="1" applyProtection="1">
      <alignment horizontal="center" vertical="center" wrapText="1" readingOrder="1"/>
      <protection locked="0"/>
    </xf>
    <xf numFmtId="3" fontId="64" fillId="55" borderId="32" xfId="4" applyNumberFormat="1" applyFont="1" applyFill="1" applyBorder="1" applyAlignment="1" applyProtection="1">
      <alignment horizontal="center" vertical="center" wrapText="1" readingOrder="1"/>
      <protection locked="0"/>
    </xf>
    <xf numFmtId="3" fontId="64" fillId="55" borderId="3" xfId="4" applyNumberFormat="1" applyFont="1" applyFill="1" applyBorder="1" applyAlignment="1" applyProtection="1">
      <alignment horizontal="center" vertical="center" wrapText="1" readingOrder="1"/>
      <protection locked="0"/>
    </xf>
    <xf numFmtId="173" fontId="64" fillId="55" borderId="3" xfId="4" applyNumberFormat="1" applyFont="1" applyFill="1" applyBorder="1" applyAlignment="1" applyProtection="1">
      <alignment horizontal="right" vertical="center" wrapText="1" readingOrder="1"/>
      <protection locked="0"/>
    </xf>
    <xf numFmtId="9" fontId="64" fillId="55" borderId="3" xfId="2" applyFont="1" applyFill="1" applyBorder="1" applyAlignment="1" applyProtection="1">
      <alignment horizontal="right" vertical="center" wrapText="1" readingOrder="1"/>
      <protection locked="0"/>
    </xf>
    <xf numFmtId="9" fontId="57" fillId="55" borderId="3" xfId="4" applyNumberFormat="1" applyFont="1" applyFill="1" applyBorder="1" applyAlignment="1">
      <alignment horizontal="center" vertical="center" wrapText="1" readingOrder="1"/>
    </xf>
    <xf numFmtId="9" fontId="57" fillId="55" borderId="33" xfId="4" applyNumberFormat="1" applyFont="1" applyFill="1" applyBorder="1" applyAlignment="1">
      <alignment horizontal="center" vertical="center" wrapText="1" readingOrder="1"/>
    </xf>
    <xf numFmtId="3" fontId="64" fillId="55" borderId="60" xfId="4" applyNumberFormat="1" applyFont="1" applyFill="1" applyBorder="1" applyAlignment="1" applyProtection="1">
      <alignment horizontal="center" vertical="center" wrapText="1" readingOrder="1"/>
      <protection locked="0"/>
    </xf>
    <xf numFmtId="3" fontId="64" fillId="55" borderId="5" xfId="4" applyNumberFormat="1" applyFont="1" applyFill="1" applyBorder="1" applyAlignment="1" applyProtection="1">
      <alignment horizontal="center" vertical="center" wrapText="1" readingOrder="1"/>
      <protection locked="0"/>
    </xf>
    <xf numFmtId="173" fontId="64" fillId="55" borderId="5" xfId="4" applyNumberFormat="1" applyFont="1" applyFill="1" applyBorder="1" applyAlignment="1" applyProtection="1">
      <alignment horizontal="right" vertical="center" wrapText="1" readingOrder="1"/>
      <protection locked="0"/>
    </xf>
    <xf numFmtId="9" fontId="64" fillId="55" borderId="5" xfId="2" applyFont="1" applyFill="1" applyBorder="1" applyAlignment="1" applyProtection="1">
      <alignment horizontal="right" vertical="center" wrapText="1" readingOrder="1"/>
      <protection locked="0"/>
    </xf>
    <xf numFmtId="9" fontId="64" fillId="55" borderId="5" xfId="2" applyFont="1" applyFill="1" applyBorder="1" applyAlignment="1" applyProtection="1">
      <alignment horizontal="center" vertical="center" wrapText="1" readingOrder="1"/>
      <protection locked="0"/>
    </xf>
    <xf numFmtId="9" fontId="64" fillId="55" borderId="34" xfId="2" applyFont="1" applyFill="1" applyBorder="1" applyAlignment="1" applyProtection="1">
      <alignment horizontal="center" vertical="center" wrapText="1" readingOrder="1"/>
      <protection locked="0"/>
    </xf>
    <xf numFmtId="0" fontId="179" fillId="59" borderId="42" xfId="4" applyFont="1" applyFill="1" applyBorder="1" applyAlignment="1" applyProtection="1">
      <alignment horizontal="center" vertical="center" wrapText="1" readingOrder="1"/>
      <protection locked="0"/>
    </xf>
    <xf numFmtId="175" fontId="179" fillId="59" borderId="43" xfId="4" applyNumberFormat="1" applyFont="1" applyFill="1" applyBorder="1" applyAlignment="1" applyProtection="1">
      <alignment horizontal="center" vertical="center" wrapText="1" readingOrder="1"/>
      <protection locked="0"/>
    </xf>
    <xf numFmtId="0" fontId="179" fillId="59" borderId="43" xfId="0" applyFont="1" applyFill="1" applyBorder="1" applyAlignment="1">
      <alignment horizontal="center" vertical="center" wrapText="1"/>
    </xf>
    <xf numFmtId="0" fontId="179" fillId="59" borderId="43" xfId="4" applyFont="1" applyFill="1" applyBorder="1" applyAlignment="1" applyProtection="1">
      <alignment horizontal="center" vertical="center" wrapText="1" readingOrder="1"/>
      <protection locked="0"/>
    </xf>
    <xf numFmtId="0" fontId="179" fillId="59" borderId="43" xfId="4" applyFont="1" applyFill="1" applyBorder="1" applyAlignment="1">
      <alignment horizontal="center" vertical="center" wrapText="1"/>
    </xf>
    <xf numFmtId="0" fontId="179" fillId="59" borderId="78" xfId="0" applyFont="1" applyFill="1" applyBorder="1" applyAlignment="1">
      <alignment horizontal="center" vertical="center" wrapText="1"/>
    </xf>
    <xf numFmtId="182" fontId="180" fillId="59" borderId="25" xfId="52" applyNumberFormat="1" applyFont="1" applyFill="1" applyBorder="1" applyAlignment="1" applyProtection="1">
      <alignment horizontal="center" vertical="center" wrapText="1" readingOrder="1"/>
      <protection locked="0"/>
    </xf>
    <xf numFmtId="182" fontId="180" fillId="59" borderId="25" xfId="52" applyNumberFormat="1" applyFont="1" applyFill="1" applyBorder="1" applyAlignment="1" applyProtection="1">
      <alignment horizontal="right" vertical="center" wrapText="1" readingOrder="1"/>
      <protection locked="0"/>
    </xf>
    <xf numFmtId="173" fontId="180" fillId="59" borderId="25" xfId="1" applyNumberFormat="1" applyFont="1" applyFill="1" applyBorder="1" applyAlignment="1">
      <alignment horizontal="right" vertical="center" wrapText="1" readingOrder="1"/>
    </xf>
    <xf numFmtId="182" fontId="180" fillId="59" borderId="25" xfId="52" applyNumberFormat="1" applyFont="1" applyFill="1" applyBorder="1" applyAlignment="1">
      <alignment horizontal="right" vertical="center" wrapText="1" readingOrder="1"/>
    </xf>
    <xf numFmtId="9" fontId="180" fillId="59" borderId="25" xfId="4" applyNumberFormat="1" applyFont="1" applyFill="1" applyBorder="1" applyAlignment="1">
      <alignment horizontal="right" vertical="center" wrapText="1" readingOrder="1"/>
    </xf>
    <xf numFmtId="9" fontId="180" fillId="59" borderId="26" xfId="2" applyFont="1" applyFill="1" applyBorder="1" applyAlignment="1" applyProtection="1">
      <alignment horizontal="right" vertical="center" wrapText="1" readingOrder="1"/>
      <protection locked="0"/>
    </xf>
    <xf numFmtId="182" fontId="64" fillId="55" borderId="3" xfId="52" applyNumberFormat="1" applyFont="1" applyFill="1" applyBorder="1" applyAlignment="1" applyProtection="1">
      <alignment horizontal="center" vertical="center" wrapText="1" readingOrder="1"/>
      <protection locked="0"/>
    </xf>
    <xf numFmtId="182" fontId="64" fillId="55" borderId="3" xfId="52" applyNumberFormat="1" applyFont="1" applyFill="1" applyBorder="1" applyAlignment="1" applyProtection="1">
      <alignment horizontal="right" vertical="center" wrapText="1" readingOrder="1"/>
      <protection locked="0"/>
    </xf>
    <xf numFmtId="173" fontId="57" fillId="55" borderId="3" xfId="1" applyNumberFormat="1" applyFont="1" applyFill="1" applyBorder="1" applyAlignment="1">
      <alignment horizontal="right" vertical="center" wrapText="1" readingOrder="1"/>
    </xf>
    <xf numFmtId="182" fontId="57" fillId="55" borderId="3" xfId="52" applyNumberFormat="1" applyFont="1" applyFill="1" applyBorder="1" applyAlignment="1">
      <alignment horizontal="right" vertical="center" wrapText="1" readingOrder="1"/>
    </xf>
    <xf numFmtId="9" fontId="57" fillId="55" borderId="3" xfId="4" applyNumberFormat="1" applyFont="1" applyFill="1" applyBorder="1" applyAlignment="1">
      <alignment horizontal="right" vertical="center" wrapText="1" readingOrder="1"/>
    </xf>
    <xf numFmtId="9" fontId="64" fillId="55" borderId="33" xfId="2" applyFont="1" applyFill="1" applyBorder="1" applyAlignment="1" applyProtection="1">
      <alignment horizontal="right" vertical="center" wrapText="1" readingOrder="1"/>
      <protection locked="0"/>
    </xf>
    <xf numFmtId="182" fontId="64" fillId="55" borderId="5" xfId="52" applyNumberFormat="1" applyFont="1" applyFill="1" applyBorder="1" applyAlignment="1" applyProtection="1">
      <alignment horizontal="center" vertical="center" wrapText="1" readingOrder="1"/>
      <protection locked="0"/>
    </xf>
    <xf numFmtId="182" fontId="64" fillId="55" borderId="5" xfId="52" applyNumberFormat="1" applyFont="1" applyFill="1" applyBorder="1" applyAlignment="1" applyProtection="1">
      <alignment horizontal="right" vertical="center" wrapText="1" readingOrder="1"/>
      <protection locked="0"/>
    </xf>
    <xf numFmtId="173" fontId="57" fillId="55" borderId="5" xfId="1" applyNumberFormat="1" applyFont="1" applyFill="1" applyBorder="1" applyAlignment="1">
      <alignment horizontal="right" vertical="center" wrapText="1" readingOrder="1"/>
    </xf>
    <xf numFmtId="182" fontId="57" fillId="55" borderId="5" xfId="52" applyNumberFormat="1" applyFont="1" applyFill="1" applyBorder="1" applyAlignment="1">
      <alignment horizontal="right" vertical="center" wrapText="1" readingOrder="1"/>
    </xf>
    <xf numFmtId="9" fontId="64" fillId="55" borderId="34" xfId="2" applyFont="1" applyFill="1" applyBorder="1" applyAlignment="1" applyProtection="1">
      <alignment horizontal="right" vertical="center" wrapText="1" readingOrder="1"/>
      <protection locked="0"/>
    </xf>
    <xf numFmtId="0" fontId="190" fillId="0" borderId="0" xfId="0" applyFont="1"/>
    <xf numFmtId="0" fontId="0" fillId="3" borderId="0" xfId="0" applyFill="1"/>
    <xf numFmtId="3" fontId="130" fillId="3" borderId="0" xfId="4" applyNumberFormat="1" applyFont="1" applyFill="1" applyAlignment="1">
      <alignment horizontal="right" vertical="center" wrapText="1"/>
    </xf>
    <xf numFmtId="0" fontId="124" fillId="3" borderId="0" xfId="4" applyFont="1" applyFill="1" applyAlignment="1">
      <alignment horizontal="right" vertical="center" wrapText="1"/>
    </xf>
    <xf numFmtId="3" fontId="124" fillId="3" borderId="0" xfId="4" applyNumberFormat="1" applyFont="1" applyFill="1" applyAlignment="1">
      <alignment horizontal="right" vertical="center" wrapText="1"/>
    </xf>
    <xf numFmtId="171" fontId="124" fillId="3" borderId="0" xfId="1" applyNumberFormat="1" applyFont="1" applyFill="1" applyAlignment="1">
      <alignment horizontal="right" vertical="center" wrapText="1"/>
    </xf>
    <xf numFmtId="3" fontId="124" fillId="3" borderId="0" xfId="4" applyNumberFormat="1" applyFont="1" applyFill="1" applyAlignment="1">
      <alignment horizontal="center" vertical="center" wrapText="1"/>
    </xf>
    <xf numFmtId="9" fontId="124" fillId="3" borderId="0" xfId="2" applyFont="1" applyFill="1" applyAlignment="1">
      <alignment horizontal="right" vertical="center" wrapText="1"/>
    </xf>
    <xf numFmtId="41" fontId="125" fillId="3" borderId="0" xfId="11" applyFont="1" applyFill="1" applyAlignment="1">
      <alignment horizontal="right" vertical="center" wrapText="1"/>
    </xf>
    <xf numFmtId="0" fontId="122" fillId="3" borderId="0" xfId="4" applyFont="1" applyFill="1" applyAlignment="1">
      <alignment horizontal="left" vertical="center" wrapText="1" readingOrder="1"/>
    </xf>
    <xf numFmtId="0" fontId="121" fillId="3" borderId="0" xfId="4" applyFont="1" applyFill="1" applyAlignment="1">
      <alignment horizontal="left" vertical="center" wrapText="1" readingOrder="1"/>
    </xf>
    <xf numFmtId="0" fontId="157" fillId="60" borderId="75" xfId="0" applyFont="1" applyFill="1" applyBorder="1" applyAlignment="1">
      <alignment horizontal="center" vertical="center" wrapText="1" readingOrder="1"/>
    </xf>
    <xf numFmtId="3" fontId="79" fillId="3" borderId="3" xfId="4" applyNumberFormat="1" applyFont="1" applyFill="1" applyBorder="1" applyAlignment="1">
      <alignment horizontal="center" vertical="center"/>
    </xf>
    <xf numFmtId="0" fontId="149" fillId="4" borderId="0" xfId="0" applyFont="1" applyFill="1"/>
    <xf numFmtId="0" fontId="191" fillId="0" borderId="0" xfId="0" applyFont="1"/>
    <xf numFmtId="0" fontId="16" fillId="0" borderId="0" xfId="0" applyFont="1"/>
    <xf numFmtId="0" fontId="71" fillId="0" borderId="1" xfId="0" applyFont="1" applyBorder="1" applyAlignment="1">
      <alignment vertical="center" wrapText="1" readingOrder="1"/>
    </xf>
    <xf numFmtId="0" fontId="176" fillId="59" borderId="24" xfId="0" applyFont="1" applyFill="1" applyBorder="1" applyAlignment="1">
      <alignment horizontal="center" vertical="center" wrapText="1" readingOrder="1"/>
    </xf>
    <xf numFmtId="0" fontId="176" fillId="59" borderId="25" xfId="0" applyFont="1" applyFill="1" applyBorder="1" applyAlignment="1">
      <alignment horizontal="center" vertical="center" wrapText="1" readingOrder="1"/>
    </xf>
    <xf numFmtId="0" fontId="177" fillId="60" borderId="32" xfId="0" applyFont="1" applyFill="1" applyBorder="1" applyAlignment="1">
      <alignment horizontal="left" vertical="center" wrapText="1" readingOrder="1"/>
    </xf>
    <xf numFmtId="0" fontId="176" fillId="59" borderId="86" xfId="0" applyFont="1" applyFill="1" applyBorder="1" applyAlignment="1">
      <alignment horizontal="center" vertical="center" wrapText="1" readingOrder="1"/>
    </xf>
    <xf numFmtId="0" fontId="176" fillId="59" borderId="13" xfId="0" applyFont="1" applyFill="1" applyBorder="1" applyAlignment="1">
      <alignment horizontal="center" vertical="center" wrapText="1" readingOrder="1"/>
    </xf>
    <xf numFmtId="0" fontId="176" fillId="59" borderId="29" xfId="0" applyFont="1" applyFill="1" applyBorder="1" applyAlignment="1">
      <alignment horizontal="center" vertical="center" wrapText="1" readingOrder="1"/>
    </xf>
    <xf numFmtId="9" fontId="176" fillId="59" borderId="29" xfId="2" applyFont="1" applyFill="1" applyBorder="1" applyAlignment="1">
      <alignment horizontal="center" vertical="center" wrapText="1" readingOrder="1"/>
    </xf>
    <xf numFmtId="15" fontId="126" fillId="0" borderId="0" xfId="0" applyNumberFormat="1" applyFont="1" applyAlignment="1">
      <alignment vertical="center" wrapText="1" readingOrder="1"/>
    </xf>
    <xf numFmtId="0" fontId="106" fillId="0" borderId="10" xfId="0" applyFont="1" applyBorder="1" applyAlignment="1">
      <alignment horizontal="left" vertical="center" wrapText="1" readingOrder="1"/>
    </xf>
    <xf numFmtId="0" fontId="106" fillId="4" borderId="29" xfId="0" applyFont="1" applyFill="1" applyBorder="1" applyAlignment="1">
      <alignment horizontal="left" vertical="center" wrapText="1" readingOrder="1"/>
    </xf>
    <xf numFmtId="9" fontId="116" fillId="4" borderId="51" xfId="7" applyFont="1" applyFill="1" applyBorder="1" applyAlignment="1">
      <alignment horizontal="center" vertical="center" wrapText="1"/>
    </xf>
    <xf numFmtId="0" fontId="176" fillId="0" borderId="0" xfId="0" applyFont="1" applyAlignment="1">
      <alignment horizontal="center" vertical="center" wrapText="1" readingOrder="1"/>
    </xf>
    <xf numFmtId="177" fontId="101" fillId="0" borderId="0" xfId="0" applyNumberFormat="1" applyFont="1" applyAlignment="1">
      <alignment horizontal="left"/>
    </xf>
    <xf numFmtId="178" fontId="161" fillId="47" borderId="79" xfId="0" applyNumberFormat="1" applyFont="1" applyFill="1" applyBorder="1" applyAlignment="1">
      <alignment horizontal="center" vertical="center" wrapText="1" readingOrder="1"/>
    </xf>
    <xf numFmtId="178" fontId="161" fillId="47" borderId="79" xfId="52" applyNumberFormat="1" applyFont="1" applyFill="1" applyBorder="1" applyAlignment="1">
      <alignment horizontal="center" vertical="center" wrapText="1" readingOrder="1"/>
    </xf>
    <xf numFmtId="178" fontId="163" fillId="49" borderId="79" xfId="0" applyNumberFormat="1" applyFont="1" applyFill="1" applyBorder="1" applyAlignment="1">
      <alignment horizontal="center" vertical="center" wrapText="1" readingOrder="1"/>
    </xf>
    <xf numFmtId="178" fontId="163" fillId="49" borderId="79" xfId="52" applyNumberFormat="1" applyFont="1" applyFill="1" applyBorder="1" applyAlignment="1">
      <alignment horizontal="center" vertical="center" wrapText="1" readingOrder="1"/>
    </xf>
    <xf numFmtId="178" fontId="166" fillId="47" borderId="79" xfId="52" applyNumberFormat="1" applyFont="1" applyFill="1" applyBorder="1" applyAlignment="1">
      <alignment horizontal="center" vertical="center" wrapText="1" readingOrder="1"/>
    </xf>
    <xf numFmtId="178" fontId="163" fillId="47" borderId="79" xfId="52" applyNumberFormat="1" applyFont="1" applyFill="1" applyBorder="1" applyAlignment="1">
      <alignment horizontal="center" vertical="center" wrapText="1" readingOrder="1"/>
    </xf>
    <xf numFmtId="178" fontId="184" fillId="50" borderId="79" xfId="52" applyNumberFormat="1" applyFont="1" applyFill="1" applyBorder="1" applyAlignment="1">
      <alignment horizontal="center" vertical="center" wrapText="1" readingOrder="1"/>
    </xf>
    <xf numFmtId="178" fontId="176" fillId="59" borderId="29" xfId="0" applyNumberFormat="1" applyFont="1" applyFill="1" applyBorder="1" applyAlignment="1">
      <alignment horizontal="center" vertical="center" wrapText="1" readingOrder="1"/>
    </xf>
    <xf numFmtId="178" fontId="129" fillId="0" borderId="56" xfId="0" applyNumberFormat="1" applyFont="1" applyBorder="1" applyAlignment="1">
      <alignment horizontal="center" readingOrder="1"/>
    </xf>
    <xf numFmtId="0" fontId="176" fillId="59" borderId="37" xfId="0" applyFont="1" applyFill="1" applyBorder="1" applyAlignment="1">
      <alignment horizontal="center" vertical="center" wrapText="1" readingOrder="1"/>
    </xf>
    <xf numFmtId="0" fontId="176" fillId="59" borderId="89" xfId="0" applyFont="1" applyFill="1" applyBorder="1" applyAlignment="1">
      <alignment horizontal="center" vertical="center" wrapText="1" readingOrder="1"/>
    </xf>
    <xf numFmtId="178" fontId="129" fillId="0" borderId="56" xfId="0" applyNumberFormat="1" applyFont="1" applyBorder="1" applyAlignment="1">
      <alignment horizontal="right" readingOrder="1"/>
    </xf>
    <xf numFmtId="9" fontId="129" fillId="0" borderId="56" xfId="2" applyFont="1" applyBorder="1" applyAlignment="1">
      <alignment horizontal="center" readingOrder="1"/>
    </xf>
    <xf numFmtId="0" fontId="159" fillId="51" borderId="85" xfId="0" applyFont="1" applyFill="1" applyBorder="1" applyAlignment="1">
      <alignment horizontal="center" vertical="center" wrapText="1" readingOrder="1"/>
    </xf>
    <xf numFmtId="178" fontId="161" fillId="0" borderId="79" xfId="52" applyNumberFormat="1" applyFont="1" applyFill="1" applyBorder="1" applyAlignment="1">
      <alignment horizontal="center" vertical="center" wrapText="1" readingOrder="1"/>
    </xf>
    <xf numFmtId="178" fontId="184" fillId="50" borderId="79" xfId="0" applyNumberFormat="1" applyFont="1" applyFill="1" applyBorder="1" applyAlignment="1">
      <alignment horizontal="center" vertical="center" wrapText="1" readingOrder="1"/>
    </xf>
    <xf numFmtId="0" fontId="165" fillId="51" borderId="85" xfId="0" applyFont="1" applyFill="1" applyBorder="1" applyAlignment="1">
      <alignment horizontal="center" vertical="center" wrapText="1" readingOrder="1"/>
    </xf>
    <xf numFmtId="3" fontId="194" fillId="0" borderId="0" xfId="0" applyNumberFormat="1" applyFont="1" applyAlignment="1">
      <alignment horizontal="center" readingOrder="1"/>
    </xf>
    <xf numFmtId="15" fontId="127" fillId="0" borderId="16" xfId="0" applyNumberFormat="1" applyFont="1" applyBorder="1" applyAlignment="1">
      <alignment horizontal="center" vertical="center" wrapText="1" readingOrder="1"/>
    </xf>
    <xf numFmtId="0" fontId="60" fillId="0" borderId="42" xfId="4" applyFont="1" applyBorder="1" applyAlignment="1" applyProtection="1">
      <alignment horizontal="left" vertical="center" wrapText="1" readingOrder="1"/>
      <protection locked="0"/>
    </xf>
    <xf numFmtId="182" fontId="155" fillId="0" borderId="43" xfId="52" applyNumberFormat="1" applyFont="1" applyFill="1" applyBorder="1" applyAlignment="1" applyProtection="1">
      <alignment vertical="center" wrapText="1" readingOrder="1"/>
      <protection locked="0"/>
    </xf>
    <xf numFmtId="171" fontId="155" fillId="0" borderId="43" xfId="1" applyNumberFormat="1" applyFont="1" applyFill="1" applyBorder="1" applyAlignment="1" applyProtection="1">
      <alignment horizontal="center" vertical="center" wrapText="1" readingOrder="1"/>
      <protection locked="0"/>
    </xf>
    <xf numFmtId="9" fontId="155" fillId="0" borderId="43" xfId="2" applyFont="1" applyFill="1" applyBorder="1" applyAlignment="1" applyProtection="1">
      <alignment horizontal="center" vertical="center" wrapText="1" readingOrder="1"/>
      <protection locked="0"/>
    </xf>
    <xf numFmtId="182" fontId="155" fillId="0" borderId="43" xfId="52" applyNumberFormat="1" applyFont="1" applyFill="1" applyBorder="1" applyAlignment="1" applyProtection="1">
      <alignment horizontal="center" vertical="center" wrapText="1" readingOrder="1"/>
      <protection locked="0"/>
    </xf>
    <xf numFmtId="9" fontId="156" fillId="0" borderId="78" xfId="4" applyNumberFormat="1" applyFont="1" applyBorder="1" applyAlignment="1">
      <alignment horizontal="center" vertical="center" wrapText="1"/>
    </xf>
    <xf numFmtId="0" fontId="62" fillId="0" borderId="3" xfId="4" applyFont="1" applyBorder="1" applyAlignment="1" applyProtection="1">
      <alignment horizontal="left" vertical="center" wrapText="1" readingOrder="1"/>
      <protection locked="0"/>
    </xf>
    <xf numFmtId="0" fontId="61" fillId="0" borderId="3" xfId="4" applyFont="1" applyBorder="1" applyAlignment="1" applyProtection="1">
      <alignment horizontal="left" vertical="center" wrapText="1" readingOrder="1"/>
      <protection locked="0"/>
    </xf>
    <xf numFmtId="0" fontId="62" fillId="0" borderId="7" xfId="4" applyFont="1" applyBorder="1" applyAlignment="1" applyProtection="1">
      <alignment horizontal="left" vertical="center" wrapText="1" readingOrder="1"/>
      <protection locked="0"/>
    </xf>
    <xf numFmtId="182" fontId="51" fillId="0" borderId="7" xfId="52" applyNumberFormat="1" applyFont="1" applyBorder="1" applyAlignment="1">
      <alignment horizontal="right" vertical="center" wrapText="1"/>
    </xf>
    <xf numFmtId="182" fontId="62" fillId="0" borderId="7" xfId="52" applyNumberFormat="1" applyFont="1" applyBorder="1" applyAlignment="1" applyProtection="1">
      <alignment horizontal="right" vertical="center" wrapText="1" readingOrder="1"/>
      <protection locked="0"/>
    </xf>
    <xf numFmtId="43" fontId="51" fillId="0" borderId="7" xfId="549" applyFont="1" applyBorder="1" applyAlignment="1">
      <alignment horizontal="right" vertical="center" wrapText="1"/>
    </xf>
    <xf numFmtId="0" fontId="51" fillId="0" borderId="7" xfId="550" applyNumberFormat="1" applyFont="1" applyBorder="1" applyAlignment="1">
      <alignment horizontal="right" vertical="center" wrapText="1"/>
    </xf>
    <xf numFmtId="9" fontId="51" fillId="0" borderId="7" xfId="4" applyNumberFormat="1" applyFont="1" applyBorder="1" applyAlignment="1">
      <alignment horizontal="center" vertical="center" wrapText="1"/>
    </xf>
    <xf numFmtId="182" fontId="62" fillId="0" borderId="7" xfId="52" applyNumberFormat="1" applyFont="1" applyFill="1" applyBorder="1" applyAlignment="1" applyProtection="1">
      <alignment horizontal="right" vertical="center" wrapText="1" readingOrder="1"/>
      <protection locked="0"/>
    </xf>
    <xf numFmtId="15" fontId="127" fillId="0" borderId="0" xfId="0" applyNumberFormat="1" applyFont="1" applyAlignment="1">
      <alignment vertical="center" readingOrder="1"/>
    </xf>
    <xf numFmtId="178" fontId="127" fillId="0" borderId="0" xfId="0" applyNumberFormat="1" applyFont="1" applyAlignment="1">
      <alignment vertical="center" readingOrder="1"/>
    </xf>
    <xf numFmtId="15" fontId="193" fillId="0" borderId="0" xfId="0" applyNumberFormat="1" applyFont="1" applyAlignment="1">
      <alignment vertical="center" readingOrder="1"/>
    </xf>
    <xf numFmtId="0" fontId="129" fillId="0" borderId="0" xfId="0" applyFont="1" applyAlignment="1">
      <alignment horizontal="left" vertical="top" readingOrder="1"/>
    </xf>
    <xf numFmtId="0" fontId="194" fillId="0" borderId="0" xfId="0" applyFont="1" applyAlignment="1">
      <alignment horizontal="left" vertical="top" readingOrder="1"/>
    </xf>
    <xf numFmtId="178" fontId="100" fillId="0" borderId="0" xfId="0" applyNumberFormat="1" applyFont="1" applyAlignment="1">
      <alignment horizontal="left" vertical="top" readingOrder="1"/>
    </xf>
    <xf numFmtId="180" fontId="100" fillId="0" borderId="0" xfId="0" applyNumberFormat="1" applyFont="1" applyAlignment="1">
      <alignment horizontal="left" vertical="top" readingOrder="1"/>
    </xf>
    <xf numFmtId="180" fontId="194" fillId="0" borderId="0" xfId="0" applyNumberFormat="1" applyFont="1" applyAlignment="1">
      <alignment horizontal="left" vertical="top" readingOrder="1"/>
    </xf>
    <xf numFmtId="3" fontId="100" fillId="0" borderId="0" xfId="0" applyNumberFormat="1" applyFont="1" applyAlignment="1">
      <alignment horizontal="left" vertical="top" readingOrder="1"/>
    </xf>
    <xf numFmtId="180" fontId="94" fillId="0" borderId="0" xfId="0" applyNumberFormat="1" applyFont="1"/>
    <xf numFmtId="0" fontId="106" fillId="0" borderId="3" xfId="0" applyFont="1" applyBorder="1" applyAlignment="1">
      <alignment vertical="center" wrapText="1" readingOrder="1"/>
    </xf>
    <xf numFmtId="0" fontId="106" fillId="4" borderId="3" xfId="0" applyFont="1" applyFill="1" applyBorder="1" applyAlignment="1">
      <alignment vertical="center" wrapText="1" readingOrder="1"/>
    </xf>
    <xf numFmtId="0" fontId="106" fillId="0" borderId="7" xfId="0" applyFont="1" applyBorder="1" applyAlignment="1">
      <alignment vertical="center" wrapText="1" readingOrder="1"/>
    </xf>
    <xf numFmtId="0" fontId="106" fillId="4" borderId="7" xfId="0" applyFont="1" applyFill="1" applyBorder="1" applyAlignment="1">
      <alignment vertical="center" wrapText="1" readingOrder="1"/>
    </xf>
    <xf numFmtId="0" fontId="106" fillId="0" borderId="51" xfId="0" applyFont="1" applyBorder="1" applyAlignment="1">
      <alignment vertical="center" wrapText="1" readingOrder="1"/>
    </xf>
    <xf numFmtId="0" fontId="106" fillId="0" borderId="10" xfId="0" applyFont="1" applyBorder="1" applyAlignment="1">
      <alignment vertical="center" wrapText="1" readingOrder="1"/>
    </xf>
    <xf numFmtId="0" fontId="106" fillId="4" borderId="63" xfId="0" applyFont="1" applyFill="1" applyBorder="1" applyAlignment="1">
      <alignment vertical="center" wrapText="1" readingOrder="1"/>
    </xf>
    <xf numFmtId="0" fontId="192" fillId="0" borderId="0" xfId="0" applyFont="1" applyAlignment="1">
      <alignment vertical="center" wrapText="1" readingOrder="1"/>
    </xf>
    <xf numFmtId="0" fontId="106" fillId="4" borderId="29" xfId="0" applyFont="1" applyFill="1" applyBorder="1" applyAlignment="1">
      <alignment vertical="center" wrapText="1" readingOrder="1"/>
    </xf>
    <xf numFmtId="0" fontId="119" fillId="4" borderId="0" xfId="0" applyFont="1" applyFill="1" applyAlignment="1">
      <alignment vertical="center" wrapText="1"/>
    </xf>
    <xf numFmtId="0" fontId="154" fillId="0" borderId="0" xfId="0" applyFont="1" applyAlignment="1">
      <alignment vertical="center" wrapText="1"/>
    </xf>
    <xf numFmtId="0" fontId="106" fillId="4" borderId="0" xfId="0" applyFont="1" applyFill="1" applyAlignment="1">
      <alignment vertical="center" wrapText="1"/>
    </xf>
    <xf numFmtId="0" fontId="100" fillId="0" borderId="0" xfId="0" applyFont="1" applyAlignment="1">
      <alignment horizontal="center" vertical="center" wrapText="1" readingOrder="1"/>
    </xf>
    <xf numFmtId="0" fontId="0" fillId="0" borderId="0" xfId="0" applyAlignment="1">
      <alignment horizontal="center" vertical="center" wrapText="1"/>
    </xf>
    <xf numFmtId="15" fontId="127" fillId="0" borderId="0" xfId="0" applyNumberFormat="1" applyFont="1" applyAlignment="1">
      <alignment horizontal="left" vertical="center" wrapText="1" readingOrder="1"/>
    </xf>
    <xf numFmtId="0" fontId="100" fillId="0" borderId="0" xfId="0" applyFont="1" applyAlignment="1">
      <alignment horizontal="left" vertical="center" wrapText="1" readingOrder="1"/>
    </xf>
    <xf numFmtId="0" fontId="129" fillId="0" borderId="8" xfId="0" applyFont="1" applyBorder="1" applyAlignment="1">
      <alignment horizontal="left" vertical="center" wrapText="1"/>
    </xf>
    <xf numFmtId="0" fontId="0" fillId="0" borderId="0" xfId="0" applyAlignment="1">
      <alignment horizontal="left" vertical="center" wrapText="1"/>
    </xf>
    <xf numFmtId="0" fontId="129" fillId="0" borderId="0" xfId="0" applyFont="1" applyAlignment="1">
      <alignment horizontal="center" vertical="center" wrapText="1"/>
    </xf>
    <xf numFmtId="0" fontId="117" fillId="0" borderId="0" xfId="0" applyFont="1" applyAlignment="1">
      <alignment horizontal="center" vertical="center" wrapText="1"/>
    </xf>
    <xf numFmtId="15" fontId="195" fillId="0" borderId="0" xfId="0" applyNumberFormat="1" applyFont="1" applyAlignment="1">
      <alignment vertical="center" readingOrder="1"/>
    </xf>
    <xf numFmtId="0" fontId="196" fillId="0" borderId="0" xfId="0" applyFont="1" applyAlignment="1">
      <alignment horizontal="left" vertical="top" readingOrder="1"/>
    </xf>
    <xf numFmtId="180" fontId="196" fillId="0" borderId="0" xfId="0" applyNumberFormat="1" applyFont="1" applyAlignment="1">
      <alignment horizontal="left" vertical="top" readingOrder="1"/>
    </xf>
    <xf numFmtId="0" fontId="2" fillId="0" borderId="0" xfId="0" applyFont="1"/>
    <xf numFmtId="0" fontId="180" fillId="59" borderId="24" xfId="0" applyFont="1" applyFill="1" applyBorder="1" applyAlignment="1">
      <alignment horizontal="center" vertical="center" wrapText="1" readingOrder="1"/>
    </xf>
    <xf numFmtId="0" fontId="181" fillId="59" borderId="25" xfId="0" applyFont="1" applyFill="1" applyBorder="1" applyAlignment="1">
      <alignment horizontal="left" vertical="center" wrapText="1" readingOrder="1"/>
    </xf>
    <xf numFmtId="178" fontId="182" fillId="59" borderId="25" xfId="52" applyNumberFormat="1" applyFont="1" applyFill="1" applyBorder="1" applyAlignment="1">
      <alignment horizontal="right" vertical="center" wrapText="1" readingOrder="1"/>
    </xf>
    <xf numFmtId="9" fontId="182" fillId="59" borderId="25" xfId="2" applyFont="1" applyFill="1" applyBorder="1" applyAlignment="1">
      <alignment horizontal="right" vertical="center" wrapText="1" readingOrder="1"/>
    </xf>
    <xf numFmtId="178" fontId="182" fillId="59" borderId="25" xfId="52" applyNumberFormat="1" applyFont="1" applyFill="1" applyBorder="1" applyAlignment="1">
      <alignment horizontal="center" vertical="center" wrapText="1" readingOrder="1"/>
    </xf>
    <xf numFmtId="9" fontId="182" fillId="59" borderId="25" xfId="0" applyNumberFormat="1" applyFont="1" applyFill="1" applyBorder="1" applyAlignment="1">
      <alignment horizontal="center" vertical="center" wrapText="1" readingOrder="1"/>
    </xf>
    <xf numFmtId="9" fontId="182" fillId="59" borderId="26" xfId="0" applyNumberFormat="1" applyFont="1" applyFill="1" applyBorder="1" applyAlignment="1">
      <alignment horizontal="center" vertical="center" wrapText="1" readingOrder="1"/>
    </xf>
    <xf numFmtId="0" fontId="179" fillId="59" borderId="24" xfId="0" applyFont="1" applyFill="1" applyBorder="1" applyAlignment="1">
      <alignment horizontal="center" vertical="center" wrapText="1" readingOrder="1"/>
    </xf>
    <xf numFmtId="0" fontId="179" fillId="59" borderId="25" xfId="0" applyFont="1" applyFill="1" applyBorder="1" applyAlignment="1">
      <alignment horizontal="center" vertical="center" wrapText="1" readingOrder="1"/>
    </xf>
    <xf numFmtId="0" fontId="179" fillId="59" borderId="26" xfId="0" applyFont="1" applyFill="1" applyBorder="1" applyAlignment="1">
      <alignment horizontal="center" vertical="center" wrapText="1" readingOrder="1"/>
    </xf>
    <xf numFmtId="0" fontId="180" fillId="51" borderId="0" xfId="0" applyFont="1" applyFill="1" applyAlignment="1">
      <alignment horizontal="left" vertical="center" wrapText="1" readingOrder="1"/>
    </xf>
    <xf numFmtId="0" fontId="176" fillId="59" borderId="25" xfId="0" applyFont="1" applyFill="1" applyBorder="1" applyAlignment="1">
      <alignment horizontal="center" vertical="center" readingOrder="1"/>
    </xf>
    <xf numFmtId="9" fontId="176" fillId="59" borderId="25" xfId="2" applyFont="1" applyFill="1" applyBorder="1" applyAlignment="1">
      <alignment horizontal="center" vertical="center" readingOrder="1"/>
    </xf>
    <xf numFmtId="0" fontId="198" fillId="0" borderId="0" xfId="0" applyFont="1"/>
    <xf numFmtId="0" fontId="176" fillId="59" borderId="28" xfId="0" applyFont="1" applyFill="1" applyBorder="1" applyAlignment="1">
      <alignment horizontal="center" vertical="center" wrapText="1" readingOrder="1"/>
    </xf>
    <xf numFmtId="0" fontId="199" fillId="0" borderId="0" xfId="0" applyFont="1"/>
    <xf numFmtId="9" fontId="141" fillId="63" borderId="31" xfId="7" applyFont="1" applyFill="1" applyBorder="1" applyAlignment="1">
      <alignment horizontal="center" vertical="center" wrapText="1" readingOrder="1"/>
    </xf>
    <xf numFmtId="0" fontId="200" fillId="0" borderId="0" xfId="0" applyFont="1"/>
    <xf numFmtId="0" fontId="71" fillId="4" borderId="1" xfId="0" applyFont="1" applyFill="1" applyBorder="1" applyAlignment="1">
      <alignment horizontal="left" vertical="center" wrapText="1" readingOrder="1"/>
    </xf>
    <xf numFmtId="0" fontId="129" fillId="0" borderId="11" xfId="0" applyFont="1" applyBorder="1" applyAlignment="1">
      <alignment horizontal="left" vertical="center" wrapText="1"/>
    </xf>
    <xf numFmtId="178" fontId="129" fillId="0" borderId="2" xfId="0" applyNumberFormat="1" applyFont="1" applyBorder="1" applyAlignment="1">
      <alignment horizontal="center" readingOrder="1"/>
    </xf>
    <xf numFmtId="178" fontId="129" fillId="0" borderId="2" xfId="0" applyNumberFormat="1" applyFont="1" applyBorder="1" applyAlignment="1">
      <alignment horizontal="right" readingOrder="1"/>
    </xf>
    <xf numFmtId="178" fontId="110" fillId="0" borderId="0" xfId="0" applyNumberFormat="1" applyFont="1" applyAlignment="1">
      <alignment horizontal="center" readingOrder="1"/>
    </xf>
    <xf numFmtId="0" fontId="128" fillId="0" borderId="0" xfId="0" applyFont="1" applyAlignment="1">
      <alignment horizontal="center" readingOrder="1"/>
    </xf>
    <xf numFmtId="3" fontId="196" fillId="0" borderId="0" xfId="0" applyNumberFormat="1" applyFont="1" applyAlignment="1">
      <alignment horizontal="center" readingOrder="1"/>
    </xf>
    <xf numFmtId="3" fontId="128" fillId="0" borderId="0" xfId="0" applyNumberFormat="1" applyFont="1" applyAlignment="1">
      <alignment horizontal="center" readingOrder="1"/>
    </xf>
    <xf numFmtId="178" fontId="0" fillId="0" borderId="0" xfId="0" applyNumberFormat="1" applyAlignment="1">
      <alignment horizontal="left"/>
    </xf>
    <xf numFmtId="188" fontId="135" fillId="64" borderId="1" xfId="0" applyNumberFormat="1" applyFont="1" applyFill="1" applyBorder="1" applyAlignment="1">
      <alignment horizontal="right" vertical="center" wrapText="1" readingOrder="1"/>
    </xf>
    <xf numFmtId="9" fontId="141" fillId="3" borderId="34" xfId="7" applyFont="1" applyFill="1" applyBorder="1" applyAlignment="1">
      <alignment horizontal="center" vertical="center" wrapText="1" readingOrder="1"/>
    </xf>
    <xf numFmtId="9" fontId="141" fillId="63" borderId="26" xfId="7" applyFont="1" applyFill="1" applyBorder="1" applyAlignment="1">
      <alignment horizontal="center" vertical="center" wrapText="1" readingOrder="1"/>
    </xf>
    <xf numFmtId="9" fontId="103" fillId="62" borderId="3" xfId="2" applyFont="1" applyFill="1" applyBorder="1" applyAlignment="1">
      <alignment horizontal="center" vertical="center" wrapText="1" readingOrder="1"/>
    </xf>
    <xf numFmtId="43" fontId="51" fillId="0" borderId="3" xfId="1" applyFont="1" applyBorder="1" applyAlignment="1">
      <alignment horizontal="right" vertical="center" wrapText="1"/>
    </xf>
    <xf numFmtId="43" fontId="56" fillId="0" borderId="3" xfId="1" applyFont="1" applyBorder="1" applyAlignment="1">
      <alignment horizontal="right" vertical="center" wrapText="1"/>
    </xf>
    <xf numFmtId="9" fontId="178" fillId="62" borderId="3" xfId="2" applyFont="1" applyFill="1" applyBorder="1" applyAlignment="1">
      <alignment horizontal="center" vertical="center" wrapText="1" readingOrder="1"/>
    </xf>
    <xf numFmtId="5" fontId="149" fillId="0" borderId="0" xfId="0" applyNumberFormat="1" applyFont="1"/>
    <xf numFmtId="0" fontId="178" fillId="59" borderId="3" xfId="0" applyFont="1" applyFill="1" applyBorder="1" applyAlignment="1">
      <alignment vertical="center" wrapText="1"/>
    </xf>
    <xf numFmtId="9" fontId="149" fillId="0" borderId="0" xfId="2" applyFont="1"/>
    <xf numFmtId="185" fontId="71" fillId="68" borderId="1" xfId="0" applyNumberFormat="1" applyFont="1" applyFill="1" applyBorder="1" applyAlignment="1">
      <alignment horizontal="right" vertical="center" wrapText="1" readingOrder="1"/>
    </xf>
    <xf numFmtId="185" fontId="158" fillId="68" borderId="1" xfId="0" applyNumberFormat="1" applyFont="1" applyFill="1" applyBorder="1" applyAlignment="1">
      <alignment horizontal="right" vertical="center" wrapText="1" readingOrder="1"/>
    </xf>
    <xf numFmtId="9" fontId="149" fillId="0" borderId="0" xfId="0" applyNumberFormat="1" applyFont="1"/>
    <xf numFmtId="178" fontId="94" fillId="0" borderId="0" xfId="11" applyNumberFormat="1" applyFont="1" applyBorder="1"/>
    <xf numFmtId="41" fontId="94" fillId="0" borderId="0" xfId="11" applyFont="1" applyBorder="1"/>
    <xf numFmtId="178" fontId="94" fillId="0" borderId="0" xfId="0" applyNumberFormat="1" applyFont="1"/>
    <xf numFmtId="186" fontId="94" fillId="0" borderId="0" xfId="26" applyNumberFormat="1" applyFont="1" applyBorder="1"/>
    <xf numFmtId="186" fontId="94" fillId="0" borderId="0" xfId="26" applyNumberFormat="1" applyFont="1" applyBorder="1" applyAlignment="1">
      <alignment horizontal="right"/>
    </xf>
    <xf numFmtId="187" fontId="94" fillId="0" borderId="0" xfId="26" applyNumberFormat="1" applyFont="1" applyBorder="1"/>
    <xf numFmtId="43" fontId="94" fillId="0" borderId="0" xfId="1" applyFont="1"/>
    <xf numFmtId="171" fontId="94" fillId="0" borderId="0" xfId="1" applyNumberFormat="1" applyFont="1"/>
    <xf numFmtId="182" fontId="94" fillId="0" borderId="0" xfId="52" applyNumberFormat="1" applyFont="1"/>
    <xf numFmtId="0" fontId="94" fillId="0" borderId="0" xfId="0" applyFont="1" applyAlignment="1">
      <alignment wrapText="1"/>
    </xf>
    <xf numFmtId="182" fontId="94" fillId="0" borderId="0" xfId="0" applyNumberFormat="1" applyFont="1"/>
    <xf numFmtId="185" fontId="201" fillId="0" borderId="1" xfId="0" applyNumberFormat="1" applyFont="1" applyBorder="1" applyAlignment="1">
      <alignment horizontal="right" vertical="center" wrapText="1" readingOrder="1"/>
    </xf>
    <xf numFmtId="188" fontId="135" fillId="3" borderId="1" xfId="0" applyNumberFormat="1" applyFont="1" applyFill="1" applyBorder="1" applyAlignment="1">
      <alignment horizontal="right" vertical="center" wrapText="1" readingOrder="1"/>
    </xf>
    <xf numFmtId="185" fontId="202" fillId="0" borderId="1" xfId="0" applyNumberFormat="1" applyFont="1" applyBorder="1" applyAlignment="1">
      <alignment horizontal="right" vertical="center" wrapText="1" readingOrder="1"/>
    </xf>
    <xf numFmtId="0" fontId="203" fillId="0" borderId="1" xfId="0" applyFont="1" applyBorder="1" applyAlignment="1">
      <alignment horizontal="center" vertical="center" wrapText="1" readingOrder="1"/>
    </xf>
    <xf numFmtId="0" fontId="203" fillId="0" borderId="0" xfId="0" applyFont="1" applyAlignment="1">
      <alignment horizontal="center" vertical="center" wrapText="1" readingOrder="1"/>
    </xf>
    <xf numFmtId="0" fontId="203" fillId="62" borderId="0" xfId="0" applyFont="1" applyFill="1" applyAlignment="1">
      <alignment horizontal="center" vertical="center" wrapText="1" readingOrder="1"/>
    </xf>
    <xf numFmtId="0" fontId="204" fillId="0" borderId="0" xfId="0" applyFont="1"/>
    <xf numFmtId="0" fontId="203" fillId="62" borderId="1" xfId="0" applyFont="1" applyFill="1" applyBorder="1" applyAlignment="1">
      <alignment horizontal="center" vertical="center" wrapText="1" readingOrder="1"/>
    </xf>
    <xf numFmtId="0" fontId="202" fillId="0" borderId="1" xfId="0" applyFont="1" applyBorder="1" applyAlignment="1">
      <alignment horizontal="center" vertical="center" wrapText="1" readingOrder="1"/>
    </xf>
    <xf numFmtId="0" fontId="202" fillId="0" borderId="1" xfId="0" applyFont="1" applyBorder="1" applyAlignment="1">
      <alignment horizontal="left" vertical="center" wrapText="1" readingOrder="1"/>
    </xf>
    <xf numFmtId="0" fontId="202" fillId="0" borderId="1" xfId="0" applyFont="1" applyBorder="1" applyAlignment="1">
      <alignment vertical="center" wrapText="1" readingOrder="1"/>
    </xf>
    <xf numFmtId="185" fontId="202" fillId="62" borderId="1" xfId="0" applyNumberFormat="1" applyFont="1" applyFill="1" applyBorder="1" applyAlignment="1">
      <alignment horizontal="right" vertical="center" wrapText="1" readingOrder="1"/>
    </xf>
    <xf numFmtId="0" fontId="202" fillId="62" borderId="1" xfId="0" applyFont="1" applyFill="1" applyBorder="1" applyAlignment="1">
      <alignment horizontal="center" vertical="center" wrapText="1" readingOrder="1"/>
    </xf>
    <xf numFmtId="0" fontId="202" fillId="62" borderId="1" xfId="0" applyFont="1" applyFill="1" applyBorder="1" applyAlignment="1">
      <alignment horizontal="left" vertical="center" wrapText="1" readingOrder="1"/>
    </xf>
    <xf numFmtId="0" fontId="202" fillId="62" borderId="1" xfId="0" applyFont="1" applyFill="1" applyBorder="1" applyAlignment="1">
      <alignment vertical="center" wrapText="1" readingOrder="1"/>
    </xf>
    <xf numFmtId="0" fontId="204" fillId="62" borderId="0" xfId="0" applyFont="1" applyFill="1"/>
    <xf numFmtId="0" fontId="203" fillId="0" borderId="1" xfId="0" applyFont="1" applyBorder="1" applyAlignment="1">
      <alignment horizontal="left" vertical="center" wrapText="1" readingOrder="1"/>
    </xf>
    <xf numFmtId="0" fontId="205" fillId="0" borderId="1" xfId="0" applyFont="1" applyBorder="1" applyAlignment="1">
      <alignment horizontal="right" vertical="center" wrapText="1" readingOrder="1"/>
    </xf>
    <xf numFmtId="0" fontId="205" fillId="62" borderId="1" xfId="0" applyFont="1" applyFill="1" applyBorder="1" applyAlignment="1">
      <alignment horizontal="right" vertical="center" wrapText="1" readingOrder="1"/>
    </xf>
    <xf numFmtId="180" fontId="117" fillId="0" borderId="4" xfId="0" applyNumberFormat="1" applyFont="1" applyBorder="1" applyAlignment="1">
      <alignment horizontal="right" vertical="center" readingOrder="1"/>
    </xf>
    <xf numFmtId="180" fontId="177" fillId="59" borderId="0" xfId="0" applyNumberFormat="1" applyFont="1" applyFill="1" applyAlignment="1">
      <alignment horizontal="right" vertical="center" readingOrder="1"/>
    </xf>
    <xf numFmtId="180" fontId="177" fillId="4" borderId="0" xfId="0" applyNumberFormat="1" applyFont="1" applyFill="1" applyAlignment="1">
      <alignment horizontal="right" vertical="center" readingOrder="1"/>
    </xf>
    <xf numFmtId="0" fontId="206" fillId="4" borderId="3" xfId="0" applyFont="1" applyFill="1" applyBorder="1" applyAlignment="1">
      <alignment vertical="center" wrapText="1" readingOrder="1"/>
    </xf>
    <xf numFmtId="0" fontId="206" fillId="4" borderId="3" xfId="0" applyFont="1" applyFill="1" applyBorder="1" applyAlignment="1">
      <alignment horizontal="left" vertical="center" wrapText="1" readingOrder="1"/>
    </xf>
    <xf numFmtId="178" fontId="123" fillId="0" borderId="0" xfId="4" applyNumberFormat="1" applyFont="1" applyAlignment="1">
      <alignment vertical="center" wrapText="1" readingOrder="1"/>
    </xf>
    <xf numFmtId="178" fontId="50" fillId="9" borderId="3" xfId="4" applyNumberFormat="1" applyFont="1" applyFill="1" applyBorder="1"/>
    <xf numFmtId="3" fontId="50" fillId="3" borderId="3" xfId="4" applyNumberFormat="1" applyFill="1" applyBorder="1" applyAlignment="1">
      <alignment horizontal="center" vertical="center"/>
    </xf>
    <xf numFmtId="0" fontId="71" fillId="3" borderId="3" xfId="0" applyFont="1" applyFill="1" applyBorder="1" applyAlignment="1">
      <alignment horizontal="center" vertical="center" readingOrder="1"/>
    </xf>
    <xf numFmtId="3" fontId="50" fillId="0" borderId="3" xfId="4" applyNumberFormat="1" applyBorder="1" applyAlignment="1">
      <alignment vertical="center"/>
    </xf>
    <xf numFmtId="0" fontId="0" fillId="0" borderId="0" xfId="0" applyAlignment="1">
      <alignment horizontal="center"/>
    </xf>
    <xf numFmtId="15" fontId="127" fillId="0" borderId="0" xfId="0" applyNumberFormat="1" applyFont="1" applyAlignment="1">
      <alignment horizontal="center" vertical="center" readingOrder="1"/>
    </xf>
    <xf numFmtId="0" fontId="192" fillId="0" borderId="0" xfId="0" applyFont="1" applyAlignment="1">
      <alignment horizontal="left" vertical="top" readingOrder="1"/>
    </xf>
    <xf numFmtId="0" fontId="100" fillId="0" borderId="0" xfId="0" applyFont="1" applyAlignment="1">
      <alignment horizontal="left" vertical="top" readingOrder="1"/>
    </xf>
    <xf numFmtId="178" fontId="129" fillId="3" borderId="2" xfId="0" applyNumberFormat="1" applyFont="1" applyFill="1" applyBorder="1" applyAlignment="1">
      <alignment horizontal="right" readingOrder="1"/>
    </xf>
    <xf numFmtId="178" fontId="106" fillId="0" borderId="3" xfId="0" applyNumberFormat="1" applyFont="1" applyBorder="1" applyAlignment="1">
      <alignment horizontal="right" vertical="center" readingOrder="1"/>
    </xf>
    <xf numFmtId="180" fontId="106" fillId="0" borderId="3" xfId="0" applyNumberFormat="1" applyFont="1" applyBorder="1" applyAlignment="1">
      <alignment horizontal="right" vertical="center" readingOrder="1"/>
    </xf>
    <xf numFmtId="180" fontId="106" fillId="4" borderId="3" xfId="0" applyNumberFormat="1" applyFont="1" applyFill="1" applyBorder="1" applyAlignment="1">
      <alignment horizontal="right" vertical="center" readingOrder="1"/>
    </xf>
    <xf numFmtId="9" fontId="106" fillId="0" borderId="3" xfId="2" applyFont="1" applyFill="1" applyBorder="1" applyAlignment="1">
      <alignment horizontal="center" vertical="center" readingOrder="1"/>
    </xf>
    <xf numFmtId="178" fontId="106" fillId="4" borderId="3" xfId="0" applyNumberFormat="1" applyFont="1" applyFill="1" applyBorder="1" applyAlignment="1">
      <alignment horizontal="right" vertical="center" readingOrder="1"/>
    </xf>
    <xf numFmtId="9" fontId="106" fillId="4" borderId="3" xfId="2" applyFont="1" applyFill="1" applyBorder="1" applyAlignment="1">
      <alignment horizontal="center" vertical="center" readingOrder="1"/>
    </xf>
    <xf numFmtId="178" fontId="126" fillId="55" borderId="3" xfId="0" applyNumberFormat="1" applyFont="1" applyFill="1" applyBorder="1" applyAlignment="1">
      <alignment horizontal="right" vertical="center" readingOrder="1"/>
    </xf>
    <xf numFmtId="180" fontId="126" fillId="55" borderId="3" xfId="0" applyNumberFormat="1" applyFont="1" applyFill="1" applyBorder="1" applyAlignment="1">
      <alignment horizontal="right" vertical="center" readingOrder="1"/>
    </xf>
    <xf numFmtId="9" fontId="126" fillId="55" borderId="3" xfId="2" applyFont="1" applyFill="1" applyBorder="1" applyAlignment="1">
      <alignment horizontal="center" vertical="center" readingOrder="1"/>
    </xf>
    <xf numFmtId="9" fontId="106" fillId="0" borderId="3" xfId="2" applyFont="1" applyBorder="1" applyAlignment="1">
      <alignment horizontal="center" vertical="center" readingOrder="1"/>
    </xf>
    <xf numFmtId="178" fontId="118" fillId="55" borderId="3" xfId="0" applyNumberFormat="1" applyFont="1" applyFill="1" applyBorder="1" applyAlignment="1">
      <alignment horizontal="right" vertical="center" readingOrder="1"/>
    </xf>
    <xf numFmtId="180" fontId="118" fillId="55" borderId="3" xfId="0" applyNumberFormat="1" applyFont="1" applyFill="1" applyBorder="1" applyAlignment="1">
      <alignment horizontal="right" vertical="center" readingOrder="1"/>
    </xf>
    <xf numFmtId="9" fontId="118" fillId="55" borderId="3" xfId="2" applyFont="1" applyFill="1" applyBorder="1" applyAlignment="1">
      <alignment horizontal="center" vertical="center" readingOrder="1"/>
    </xf>
    <xf numFmtId="178" fontId="176" fillId="59" borderId="40" xfId="0" applyNumberFormat="1" applyFont="1" applyFill="1" applyBorder="1" applyAlignment="1">
      <alignment horizontal="right" vertical="center" readingOrder="1"/>
    </xf>
    <xf numFmtId="180" fontId="176" fillId="59" borderId="40" xfId="0" applyNumberFormat="1" applyFont="1" applyFill="1" applyBorder="1" applyAlignment="1">
      <alignment horizontal="right" vertical="center" readingOrder="1"/>
    </xf>
    <xf numFmtId="9" fontId="176" fillId="59" borderId="40" xfId="2" applyFont="1" applyFill="1" applyBorder="1" applyAlignment="1">
      <alignment horizontal="center" vertical="center" readingOrder="1"/>
    </xf>
    <xf numFmtId="178" fontId="106" fillId="4" borderId="7" xfId="0" applyNumberFormat="1" applyFont="1" applyFill="1" applyBorder="1" applyAlignment="1">
      <alignment horizontal="right" vertical="center" readingOrder="1"/>
    </xf>
    <xf numFmtId="180" fontId="106" fillId="4" borderId="7" xfId="0" applyNumberFormat="1" applyFont="1" applyFill="1" applyBorder="1" applyAlignment="1">
      <alignment horizontal="right" vertical="center" readingOrder="1"/>
    </xf>
    <xf numFmtId="9" fontId="106" fillId="4" borderId="7" xfId="2" applyFont="1" applyFill="1" applyBorder="1" applyAlignment="1">
      <alignment horizontal="center" vertical="center" readingOrder="1"/>
    </xf>
    <xf numFmtId="178" fontId="126" fillId="60" borderId="3" xfId="0" applyNumberFormat="1" applyFont="1" applyFill="1" applyBorder="1" applyAlignment="1">
      <alignment horizontal="right" vertical="center" readingOrder="1"/>
    </xf>
    <xf numFmtId="180" fontId="126" fillId="60" borderId="3" xfId="0" applyNumberFormat="1" applyFont="1" applyFill="1" applyBorder="1" applyAlignment="1">
      <alignment horizontal="right" vertical="center" readingOrder="1"/>
    </xf>
    <xf numFmtId="9" fontId="126" fillId="60" borderId="3" xfId="2" applyFont="1" applyFill="1" applyBorder="1" applyAlignment="1">
      <alignment horizontal="center" vertical="center" readingOrder="1"/>
    </xf>
    <xf numFmtId="178" fontId="118" fillId="60" borderId="5" xfId="0" applyNumberFormat="1" applyFont="1" applyFill="1" applyBorder="1" applyAlignment="1">
      <alignment horizontal="right" vertical="center" readingOrder="1"/>
    </xf>
    <xf numFmtId="180" fontId="118" fillId="60" borderId="5" xfId="0" applyNumberFormat="1" applyFont="1" applyFill="1" applyBorder="1" applyAlignment="1">
      <alignment horizontal="right" vertical="center" readingOrder="1"/>
    </xf>
    <xf numFmtId="9" fontId="118" fillId="60" borderId="5" xfId="2" applyFont="1" applyFill="1" applyBorder="1" applyAlignment="1">
      <alignment horizontal="center" vertical="center" readingOrder="1"/>
    </xf>
    <xf numFmtId="9" fontId="126" fillId="60" borderId="5" xfId="2" applyFont="1" applyFill="1" applyBorder="1" applyAlignment="1">
      <alignment horizontal="center" vertical="center" readingOrder="1"/>
    </xf>
    <xf numFmtId="178" fontId="126" fillId="60" borderId="5" xfId="0" applyNumberFormat="1" applyFont="1" applyFill="1" applyBorder="1" applyAlignment="1">
      <alignment horizontal="right" vertical="center" readingOrder="1"/>
    </xf>
    <xf numFmtId="178" fontId="176" fillId="59" borderId="25" xfId="0" applyNumberFormat="1" applyFont="1" applyFill="1" applyBorder="1" applyAlignment="1">
      <alignment horizontal="right" vertical="center" readingOrder="1"/>
    </xf>
    <xf numFmtId="180" fontId="176" fillId="59" borderId="25" xfId="0" applyNumberFormat="1" applyFont="1" applyFill="1" applyBorder="1" applyAlignment="1">
      <alignment horizontal="right" vertical="center" readingOrder="1"/>
    </xf>
    <xf numFmtId="180" fontId="126" fillId="60" borderId="5" xfId="0" applyNumberFormat="1" applyFont="1" applyFill="1" applyBorder="1" applyAlignment="1">
      <alignment horizontal="right" vertical="center" readingOrder="1"/>
    </xf>
    <xf numFmtId="178" fontId="176" fillId="59" borderId="29" xfId="0" applyNumberFormat="1" applyFont="1" applyFill="1" applyBorder="1" applyAlignment="1">
      <alignment horizontal="right" vertical="center" readingOrder="1"/>
    </xf>
    <xf numFmtId="180" fontId="176" fillId="59" borderId="29" xfId="0" applyNumberFormat="1" applyFont="1" applyFill="1" applyBorder="1" applyAlignment="1">
      <alignment horizontal="right" vertical="center" readingOrder="1"/>
    </xf>
    <xf numFmtId="9" fontId="176" fillId="59" borderId="29" xfId="2" applyFont="1" applyFill="1" applyBorder="1" applyAlignment="1">
      <alignment horizontal="center" vertical="center" readingOrder="1"/>
    </xf>
    <xf numFmtId="0" fontId="176" fillId="55" borderId="3" xfId="0" applyFont="1" applyFill="1" applyBorder="1" applyAlignment="1">
      <alignment horizontal="center" vertical="center" readingOrder="1"/>
    </xf>
    <xf numFmtId="0" fontId="176" fillId="59" borderId="0" xfId="0" applyFont="1" applyFill="1" applyAlignment="1">
      <alignment horizontal="center" vertical="center" readingOrder="1"/>
    </xf>
    <xf numFmtId="178" fontId="176" fillId="59" borderId="0" xfId="0" applyNumberFormat="1" applyFont="1" applyFill="1" applyAlignment="1">
      <alignment horizontal="right" vertical="center" readingOrder="1"/>
    </xf>
    <xf numFmtId="9" fontId="176" fillId="59" borderId="0" xfId="2" applyFont="1" applyFill="1" applyBorder="1" applyAlignment="1">
      <alignment horizontal="center" vertical="center" readingOrder="1"/>
    </xf>
    <xf numFmtId="178" fontId="206" fillId="4" borderId="3" xfId="0" applyNumberFormat="1" applyFont="1" applyFill="1" applyBorder="1" applyAlignment="1">
      <alignment horizontal="right" vertical="center" readingOrder="1"/>
    </xf>
    <xf numFmtId="180" fontId="206" fillId="4" borderId="3" xfId="0" applyNumberFormat="1" applyFont="1" applyFill="1" applyBorder="1" applyAlignment="1">
      <alignment horizontal="right" vertical="center" readingOrder="1"/>
    </xf>
    <xf numFmtId="9" fontId="206" fillId="4" borderId="3" xfId="2" applyFont="1" applyFill="1" applyBorder="1" applyAlignment="1">
      <alignment horizontal="center" vertical="center" readingOrder="1"/>
    </xf>
    <xf numFmtId="0" fontId="126" fillId="60" borderId="3" xfId="0" applyFont="1" applyFill="1" applyBorder="1" applyAlignment="1">
      <alignment horizontal="left" vertical="center" wrapText="1" readingOrder="1"/>
    </xf>
    <xf numFmtId="180" fontId="126" fillId="60" borderId="3" xfId="0" applyNumberFormat="1" applyFont="1" applyFill="1" applyBorder="1" applyAlignment="1">
      <alignment horizontal="center" vertical="center" readingOrder="1"/>
    </xf>
    <xf numFmtId="0" fontId="126" fillId="60" borderId="5" xfId="0" applyFont="1" applyFill="1" applyBorder="1" applyAlignment="1">
      <alignment horizontal="left" vertical="center" wrapText="1" readingOrder="1"/>
    </xf>
    <xf numFmtId="178" fontId="176" fillId="59" borderId="43" xfId="0" applyNumberFormat="1" applyFont="1" applyFill="1" applyBorder="1" applyAlignment="1">
      <alignment horizontal="right" vertical="center" readingOrder="1"/>
    </xf>
    <xf numFmtId="180" fontId="176" fillId="59" borderId="43" xfId="0" applyNumberFormat="1" applyFont="1" applyFill="1" applyBorder="1" applyAlignment="1">
      <alignment horizontal="right" vertical="center" readingOrder="1"/>
    </xf>
    <xf numFmtId="9" fontId="176" fillId="59" borderId="43" xfId="2" applyFont="1" applyFill="1" applyBorder="1" applyAlignment="1">
      <alignment horizontal="center" vertical="center" readingOrder="1"/>
    </xf>
    <xf numFmtId="178" fontId="106" fillId="0" borderId="7" xfId="0" applyNumberFormat="1" applyFont="1" applyBorder="1" applyAlignment="1">
      <alignment horizontal="right" vertical="center" readingOrder="1"/>
    </xf>
    <xf numFmtId="180" fontId="106" fillId="0" borderId="7" xfId="0" applyNumberFormat="1" applyFont="1" applyBorder="1" applyAlignment="1">
      <alignment horizontal="right" vertical="center" readingOrder="1"/>
    </xf>
    <xf numFmtId="178" fontId="106" fillId="0" borderId="37" xfId="0" applyNumberFormat="1" applyFont="1" applyBorder="1" applyAlignment="1">
      <alignment horizontal="right" vertical="center" readingOrder="1"/>
    </xf>
    <xf numFmtId="180" fontId="106" fillId="0" borderId="37" xfId="0" applyNumberFormat="1" applyFont="1" applyBorder="1" applyAlignment="1">
      <alignment horizontal="right" vertical="center" readingOrder="1"/>
    </xf>
    <xf numFmtId="180" fontId="106" fillId="4" borderId="37" xfId="0" applyNumberFormat="1" applyFont="1" applyFill="1" applyBorder="1" applyAlignment="1">
      <alignment horizontal="right" vertical="center" readingOrder="1"/>
    </xf>
    <xf numFmtId="9" fontId="106" fillId="0" borderId="37" xfId="2" applyFont="1" applyFill="1" applyBorder="1" applyAlignment="1">
      <alignment horizontal="center" vertical="center" readingOrder="1"/>
    </xf>
    <xf numFmtId="9" fontId="106" fillId="0" borderId="37" xfId="2" applyFont="1" applyBorder="1" applyAlignment="1">
      <alignment horizontal="center" vertical="center" readingOrder="1"/>
    </xf>
    <xf numFmtId="178" fontId="176" fillId="59" borderId="24" xfId="0" applyNumberFormat="1" applyFont="1" applyFill="1" applyBorder="1" applyAlignment="1">
      <alignment horizontal="right" vertical="center" readingOrder="1"/>
    </xf>
    <xf numFmtId="0" fontId="192" fillId="0" borderId="0" xfId="0" applyFont="1" applyAlignment="1">
      <alignment horizontal="center" vertical="center" wrapText="1" readingOrder="1"/>
    </xf>
    <xf numFmtId="0" fontId="192" fillId="0" borderId="0" xfId="0" applyFont="1" applyAlignment="1">
      <alignment horizontal="left" vertical="center" wrapText="1" readingOrder="1"/>
    </xf>
    <xf numFmtId="178" fontId="192" fillId="0" borderId="0" xfId="0" applyNumberFormat="1" applyFont="1" applyAlignment="1">
      <alignment horizontal="left" vertical="top" readingOrder="1"/>
    </xf>
    <xf numFmtId="0" fontId="206" fillId="0" borderId="0" xfId="0" applyFont="1" applyAlignment="1">
      <alignment horizontal="left" vertical="top" readingOrder="1"/>
    </xf>
    <xf numFmtId="0" fontId="119" fillId="0" borderId="0" xfId="0" applyFont="1" applyAlignment="1">
      <alignment horizontal="left" vertical="top" readingOrder="1"/>
    </xf>
    <xf numFmtId="9" fontId="106" fillId="0" borderId="7" xfId="2" applyFont="1" applyFill="1" applyBorder="1" applyAlignment="1">
      <alignment horizontal="center" vertical="center" readingOrder="1"/>
    </xf>
    <xf numFmtId="9" fontId="106" fillId="0" borderId="7" xfId="2" applyFont="1" applyBorder="1" applyAlignment="1">
      <alignment horizontal="center" vertical="center" readingOrder="1"/>
    </xf>
    <xf numFmtId="0" fontId="126" fillId="60" borderId="6" xfId="0" applyFont="1" applyFill="1" applyBorder="1" applyAlignment="1">
      <alignment horizontal="left" vertical="center" wrapText="1" readingOrder="1"/>
    </xf>
    <xf numFmtId="178" fontId="126" fillId="60" borderId="6" xfId="0" applyNumberFormat="1" applyFont="1" applyFill="1" applyBorder="1" applyAlignment="1">
      <alignment horizontal="right" vertical="center" readingOrder="1"/>
    </xf>
    <xf numFmtId="180" fontId="126" fillId="60" borderId="6" xfId="0" applyNumberFormat="1" applyFont="1" applyFill="1" applyBorder="1" applyAlignment="1">
      <alignment horizontal="right" vertical="center" readingOrder="1"/>
    </xf>
    <xf numFmtId="9" fontId="126" fillId="60" borderId="6" xfId="2" applyFont="1" applyFill="1" applyBorder="1" applyAlignment="1">
      <alignment horizontal="center" vertical="center" readingOrder="1"/>
    </xf>
    <xf numFmtId="178" fontId="106" fillId="4" borderId="37" xfId="0" applyNumberFormat="1" applyFont="1" applyFill="1" applyBorder="1" applyAlignment="1">
      <alignment horizontal="right" vertical="center" readingOrder="1"/>
    </xf>
    <xf numFmtId="9" fontId="106" fillId="4" borderId="37" xfId="2" applyFont="1" applyFill="1" applyBorder="1" applyAlignment="1">
      <alignment horizontal="center" vertical="center" readingOrder="1"/>
    </xf>
    <xf numFmtId="9" fontId="106" fillId="4" borderId="77" xfId="2" applyFont="1" applyFill="1" applyBorder="1" applyAlignment="1">
      <alignment horizontal="center" vertical="center" readingOrder="1"/>
    </xf>
    <xf numFmtId="0" fontId="126" fillId="0" borderId="3" xfId="0" applyFont="1" applyBorder="1" applyAlignment="1">
      <alignment horizontal="left" vertical="center" wrapText="1" readingOrder="1"/>
    </xf>
    <xf numFmtId="178" fontId="126" fillId="0" borderId="3" xfId="0" applyNumberFormat="1" applyFont="1" applyBorder="1" applyAlignment="1">
      <alignment horizontal="right" vertical="center" readingOrder="1"/>
    </xf>
    <xf numFmtId="180" fontId="126" fillId="0" borderId="3" xfId="0" applyNumberFormat="1" applyFont="1" applyBorder="1" applyAlignment="1">
      <alignment horizontal="right" vertical="center" readingOrder="1"/>
    </xf>
    <xf numFmtId="180" fontId="126" fillId="4" borderId="3" xfId="0" applyNumberFormat="1" applyFont="1" applyFill="1" applyBorder="1" applyAlignment="1">
      <alignment horizontal="right" vertical="center" readingOrder="1"/>
    </xf>
    <xf numFmtId="9" fontId="126" fillId="4" borderId="3" xfId="2" applyFont="1" applyFill="1" applyBorder="1" applyAlignment="1">
      <alignment horizontal="center" vertical="center" readingOrder="1"/>
    </xf>
    <xf numFmtId="178" fontId="126" fillId="4" borderId="3" xfId="0" applyNumberFormat="1" applyFont="1" applyFill="1" applyBorder="1" applyAlignment="1">
      <alignment horizontal="right" vertical="center" readingOrder="1"/>
    </xf>
    <xf numFmtId="9" fontId="126" fillId="0" borderId="3" xfId="2" applyFont="1" applyFill="1" applyBorder="1" applyAlignment="1">
      <alignment horizontal="center" vertical="center" readingOrder="1"/>
    </xf>
    <xf numFmtId="9" fontId="126" fillId="0" borderId="4" xfId="2" applyFont="1" applyFill="1" applyBorder="1" applyAlignment="1">
      <alignment horizontal="center" vertical="center" readingOrder="1"/>
    </xf>
    <xf numFmtId="9" fontId="126" fillId="60" borderId="4" xfId="2" applyFont="1" applyFill="1" applyBorder="1" applyAlignment="1">
      <alignment horizontal="center" vertical="center" readingOrder="1"/>
    </xf>
    <xf numFmtId="9" fontId="176" fillId="59" borderId="27" xfId="2" applyFont="1" applyFill="1" applyBorder="1" applyAlignment="1">
      <alignment horizontal="center" vertical="center" readingOrder="1"/>
    </xf>
    <xf numFmtId="9" fontId="106" fillId="0" borderId="11" xfId="2" applyFont="1" applyFill="1" applyBorder="1" applyAlignment="1">
      <alignment horizontal="center" vertical="center" readingOrder="1"/>
    </xf>
    <xf numFmtId="0" fontId="176" fillId="59" borderId="25" xfId="0" applyFont="1" applyFill="1" applyBorder="1" applyAlignment="1">
      <alignment horizontal="left" vertical="center" wrapText="1" readingOrder="1"/>
    </xf>
    <xf numFmtId="0" fontId="126" fillId="55" borderId="3" xfId="0" applyFont="1" applyFill="1" applyBorder="1" applyAlignment="1">
      <alignment horizontal="left" vertical="center" wrapText="1" readingOrder="1"/>
    </xf>
    <xf numFmtId="9" fontId="106" fillId="0" borderId="11" xfId="2" applyFont="1" applyBorder="1" applyAlignment="1">
      <alignment horizontal="center" vertical="center" readingOrder="1"/>
    </xf>
    <xf numFmtId="9" fontId="106" fillId="0" borderId="4" xfId="2" applyFont="1" applyBorder="1" applyAlignment="1">
      <alignment horizontal="center" vertical="center" readingOrder="1"/>
    </xf>
    <xf numFmtId="180" fontId="126" fillId="60" borderId="3" xfId="0" applyNumberFormat="1" applyFont="1" applyFill="1" applyBorder="1" applyAlignment="1">
      <alignment horizontal="left" vertical="center" wrapText="1" readingOrder="1"/>
    </xf>
    <xf numFmtId="180" fontId="126" fillId="60" borderId="3" xfId="2" applyNumberFormat="1" applyFont="1" applyFill="1" applyBorder="1" applyAlignment="1">
      <alignment horizontal="right" vertical="center" readingOrder="1"/>
    </xf>
    <xf numFmtId="180" fontId="126" fillId="60" borderId="5" xfId="0" applyNumberFormat="1" applyFont="1" applyFill="1" applyBorder="1" applyAlignment="1">
      <alignment horizontal="left" vertical="center" wrapText="1" readingOrder="1"/>
    </xf>
    <xf numFmtId="180" fontId="126" fillId="60" borderId="5" xfId="2" applyNumberFormat="1" applyFont="1" applyFill="1" applyBorder="1" applyAlignment="1">
      <alignment horizontal="right" vertical="center" readingOrder="1"/>
    </xf>
    <xf numFmtId="9" fontId="126" fillId="60" borderId="8" xfId="2" applyFont="1" applyFill="1" applyBorder="1" applyAlignment="1">
      <alignment horizontal="center" vertical="center" readingOrder="1"/>
    </xf>
    <xf numFmtId="43" fontId="176" fillId="59" borderId="3" xfId="1" applyFont="1" applyFill="1" applyBorder="1" applyAlignment="1">
      <alignment horizontal="center" vertical="center" readingOrder="1"/>
    </xf>
    <xf numFmtId="9" fontId="176" fillId="59" borderId="3" xfId="2" applyFont="1" applyFill="1" applyBorder="1" applyAlignment="1">
      <alignment horizontal="center" vertical="center" readingOrder="1"/>
    </xf>
    <xf numFmtId="178" fontId="176" fillId="59" borderId="3" xfId="0" applyNumberFormat="1" applyFont="1" applyFill="1" applyBorder="1" applyAlignment="1">
      <alignment horizontal="right" vertical="center" readingOrder="1"/>
    </xf>
    <xf numFmtId="178" fontId="106" fillId="4" borderId="29" xfId="0" applyNumberFormat="1" applyFont="1" applyFill="1" applyBorder="1" applyAlignment="1">
      <alignment horizontal="right" vertical="center" readingOrder="1"/>
    </xf>
    <xf numFmtId="180" fontId="106" fillId="4" borderId="29" xfId="0" applyNumberFormat="1" applyFont="1" applyFill="1" applyBorder="1" applyAlignment="1">
      <alignment horizontal="right" vertical="center" readingOrder="1"/>
    </xf>
    <xf numFmtId="9" fontId="106" fillId="4" borderId="29" xfId="2" applyFont="1" applyFill="1" applyBorder="1" applyAlignment="1">
      <alignment horizontal="center" vertical="center" readingOrder="1"/>
    </xf>
    <xf numFmtId="9" fontId="106" fillId="4" borderId="14" xfId="2" applyFont="1" applyFill="1" applyBorder="1" applyAlignment="1">
      <alignment horizontal="center" vertical="center" readingOrder="1"/>
    </xf>
    <xf numFmtId="9" fontId="176" fillId="59" borderId="61" xfId="2" applyFont="1" applyFill="1" applyBorder="1" applyAlignment="1">
      <alignment horizontal="center" vertical="center" readingOrder="1"/>
    </xf>
    <xf numFmtId="178" fontId="106" fillId="0" borderId="29" xfId="0" applyNumberFormat="1" applyFont="1" applyBorder="1" applyAlignment="1">
      <alignment horizontal="right" vertical="center" readingOrder="1"/>
    </xf>
    <xf numFmtId="180" fontId="106" fillId="0" borderId="29" xfId="0" applyNumberFormat="1" applyFont="1" applyBorder="1" applyAlignment="1">
      <alignment horizontal="right" vertical="center" readingOrder="1"/>
    </xf>
    <xf numFmtId="9" fontId="106" fillId="0" borderId="29" xfId="2" applyFont="1" applyBorder="1" applyAlignment="1">
      <alignment horizontal="center" vertical="center" readingOrder="1"/>
    </xf>
    <xf numFmtId="9" fontId="106" fillId="0" borderId="14" xfId="2" applyFont="1" applyBorder="1" applyAlignment="1">
      <alignment horizontal="center" vertical="center" readingOrder="1"/>
    </xf>
    <xf numFmtId="180" fontId="192" fillId="0" borderId="0" xfId="0" applyNumberFormat="1" applyFont="1" applyAlignment="1">
      <alignment horizontal="left" vertical="top" readingOrder="1"/>
    </xf>
    <xf numFmtId="9" fontId="192" fillId="0" borderId="0" xfId="2" applyFont="1" applyBorder="1" applyAlignment="1">
      <alignment horizontal="center" vertical="top" readingOrder="1"/>
    </xf>
    <xf numFmtId="0" fontId="192" fillId="0" borderId="0" xfId="0" applyFont="1" applyAlignment="1">
      <alignment horizontal="center" vertical="top" readingOrder="1"/>
    </xf>
    <xf numFmtId="0" fontId="176" fillId="59" borderId="24" xfId="0" applyFont="1" applyFill="1" applyBorder="1" applyAlignment="1">
      <alignment horizontal="left" vertical="center" wrapText="1" readingOrder="1"/>
    </xf>
    <xf numFmtId="0" fontId="118" fillId="0" borderId="30" xfId="0" applyFont="1" applyBorder="1" applyAlignment="1">
      <alignment horizontal="left" vertical="center" wrapText="1" readingOrder="1"/>
    </xf>
    <xf numFmtId="178" fontId="118" fillId="0" borderId="7" xfId="0" applyNumberFormat="1" applyFont="1" applyBorder="1" applyAlignment="1">
      <alignment horizontal="right" vertical="center" readingOrder="1"/>
    </xf>
    <xf numFmtId="9" fontId="118" fillId="0" borderId="7" xfId="2" applyFont="1" applyFill="1" applyBorder="1" applyAlignment="1">
      <alignment horizontal="center" vertical="center" readingOrder="1"/>
    </xf>
    <xf numFmtId="9" fontId="118" fillId="0" borderId="11" xfId="2" applyFont="1" applyFill="1" applyBorder="1" applyAlignment="1">
      <alignment horizontal="center" vertical="center" readingOrder="1"/>
    </xf>
    <xf numFmtId="0" fontId="118" fillId="0" borderId="60" xfId="0" applyFont="1" applyBorder="1" applyAlignment="1">
      <alignment horizontal="left" vertical="center" wrapText="1" readingOrder="1"/>
    </xf>
    <xf numFmtId="9" fontId="118" fillId="0" borderId="8" xfId="2" applyFont="1" applyFill="1" applyBorder="1" applyAlignment="1">
      <alignment horizontal="center" vertical="center" readingOrder="1"/>
    </xf>
    <xf numFmtId="1" fontId="192" fillId="0" borderId="4" xfId="0" applyNumberFormat="1" applyFont="1" applyBorder="1" applyAlignment="1">
      <alignment horizontal="center" vertical="center" wrapText="1"/>
    </xf>
    <xf numFmtId="1" fontId="192" fillId="4" borderId="4" xfId="0" applyNumberFormat="1" applyFont="1" applyFill="1" applyBorder="1" applyAlignment="1">
      <alignment horizontal="center" vertical="center" wrapText="1"/>
    </xf>
    <xf numFmtId="0" fontId="206" fillId="4" borderId="77" xfId="0" applyFont="1" applyFill="1" applyBorder="1" applyAlignment="1">
      <alignment horizontal="left" vertical="center" wrapText="1" readingOrder="1"/>
    </xf>
    <xf numFmtId="0" fontId="206" fillId="4" borderId="4" xfId="0" applyFont="1" applyFill="1" applyBorder="1" applyAlignment="1">
      <alignment horizontal="left" vertical="center" wrapText="1" readingOrder="1"/>
    </xf>
    <xf numFmtId="1" fontId="192" fillId="0" borderId="3" xfId="0" applyNumberFormat="1" applyFont="1" applyBorder="1" applyAlignment="1">
      <alignment horizontal="center" vertical="center" wrapText="1"/>
    </xf>
    <xf numFmtId="1" fontId="192" fillId="4" borderId="3" xfId="0" applyNumberFormat="1" applyFont="1" applyFill="1" applyBorder="1" applyAlignment="1">
      <alignment horizontal="center" vertical="center" wrapText="1"/>
    </xf>
    <xf numFmtId="0" fontId="206" fillId="4" borderId="4" xfId="0" applyFont="1" applyFill="1" applyBorder="1" applyAlignment="1">
      <alignment vertical="center" wrapText="1" readingOrder="1"/>
    </xf>
    <xf numFmtId="0" fontId="206" fillId="4" borderId="11" xfId="0" applyFont="1" applyFill="1" applyBorder="1" applyAlignment="1">
      <alignment horizontal="left" vertical="center" wrapText="1" readingOrder="1"/>
    </xf>
    <xf numFmtId="0" fontId="106" fillId="0" borderId="3" xfId="3" applyFont="1" applyBorder="1" applyAlignment="1">
      <alignment vertical="center" wrapText="1" readingOrder="1"/>
    </xf>
    <xf numFmtId="0" fontId="192" fillId="0" borderId="0" xfId="0" applyFont="1" applyAlignment="1">
      <alignment vertical="center" wrapText="1"/>
    </xf>
    <xf numFmtId="0" fontId="100" fillId="0" borderId="0" xfId="0" applyFont="1" applyAlignment="1">
      <alignment horizontal="left" vertical="center" wrapText="1"/>
    </xf>
    <xf numFmtId="178" fontId="100" fillId="0" borderId="0" xfId="0" applyNumberFormat="1" applyFont="1"/>
    <xf numFmtId="0" fontId="100" fillId="0" borderId="0" xfId="0" applyFont="1"/>
    <xf numFmtId="0" fontId="100" fillId="0" borderId="0" xfId="0" applyFont="1" applyAlignment="1">
      <alignment horizontal="center" vertical="center" wrapText="1"/>
    </xf>
    <xf numFmtId="3" fontId="100" fillId="0" borderId="0" xfId="0" applyNumberFormat="1" applyFont="1"/>
    <xf numFmtId="1" fontId="100" fillId="0" borderId="0" xfId="0" applyNumberFormat="1" applyFont="1"/>
    <xf numFmtId="9" fontId="100" fillId="0" borderId="0" xfId="2" applyFont="1" applyFill="1" applyBorder="1" applyAlignment="1">
      <alignment horizontal="center"/>
    </xf>
    <xf numFmtId="180" fontId="196" fillId="0" borderId="0" xfId="0" applyNumberFormat="1" applyFont="1"/>
    <xf numFmtId="180" fontId="100" fillId="0" borderId="0" xfId="0" applyNumberFormat="1" applyFont="1"/>
    <xf numFmtId="180" fontId="194" fillId="0" borderId="0" xfId="0" applyNumberFormat="1" applyFont="1"/>
    <xf numFmtId="0" fontId="100" fillId="0" borderId="0" xfId="0" applyFont="1" applyAlignment="1">
      <alignment horizontal="center"/>
    </xf>
    <xf numFmtId="0" fontId="196" fillId="0" borderId="0" xfId="0" applyFont="1"/>
    <xf numFmtId="0" fontId="194" fillId="0" borderId="0" xfId="0" applyFont="1"/>
    <xf numFmtId="43" fontId="100" fillId="0" borderId="0" xfId="0" applyNumberFormat="1" applyFont="1"/>
    <xf numFmtId="9" fontId="100" fillId="0" borderId="0" xfId="2" applyFont="1" applyBorder="1" applyAlignment="1">
      <alignment horizontal="center"/>
    </xf>
    <xf numFmtId="0" fontId="106" fillId="0" borderId="3" xfId="0" applyFont="1" applyBorder="1" applyAlignment="1">
      <alignment horizontal="center" vertical="center" readingOrder="1"/>
    </xf>
    <xf numFmtId="0" fontId="106" fillId="4" borderId="3" xfId="0" applyFont="1" applyFill="1" applyBorder="1" applyAlignment="1">
      <alignment horizontal="center" vertical="center" readingOrder="1"/>
    </xf>
    <xf numFmtId="0" fontId="106" fillId="4" borderId="7" xfId="0" applyFont="1" applyFill="1" applyBorder="1" applyAlignment="1">
      <alignment horizontal="center" vertical="center" readingOrder="1"/>
    </xf>
    <xf numFmtId="0" fontId="206" fillId="4" borderId="3" xfId="0" applyFont="1" applyFill="1" applyBorder="1" applyAlignment="1">
      <alignment horizontal="center" vertical="center" readingOrder="1"/>
    </xf>
    <xf numFmtId="0" fontId="106" fillId="0" borderId="51" xfId="0" applyFont="1" applyBorder="1" applyAlignment="1">
      <alignment horizontal="center" vertical="center" readingOrder="1"/>
    </xf>
    <xf numFmtId="0" fontId="106" fillId="0" borderId="10" xfId="0" applyFont="1" applyBorder="1" applyAlignment="1">
      <alignment horizontal="center" vertical="center" readingOrder="1"/>
    </xf>
    <xf numFmtId="0" fontId="106" fillId="4" borderId="63" xfId="0" applyFont="1" applyFill="1" applyBorder="1" applyAlignment="1">
      <alignment horizontal="center" vertical="center" readingOrder="1"/>
    </xf>
    <xf numFmtId="0" fontId="106" fillId="0" borderId="3" xfId="0" applyFont="1" applyBorder="1" applyAlignment="1">
      <alignment horizontal="center" vertical="center" wrapText="1" readingOrder="1"/>
    </xf>
    <xf numFmtId="0" fontId="206" fillId="4" borderId="3" xfId="0" applyFont="1" applyFill="1" applyBorder="1" applyAlignment="1">
      <alignment horizontal="center" vertical="center" wrapText="1" readingOrder="1"/>
    </xf>
    <xf numFmtId="0" fontId="106" fillId="0" borderId="7" xfId="0" applyFont="1" applyBorder="1" applyAlignment="1">
      <alignment horizontal="center" vertical="center" readingOrder="1"/>
    </xf>
    <xf numFmtId="0" fontId="106" fillId="4" borderId="29" xfId="0" applyFont="1" applyFill="1" applyBorder="1" applyAlignment="1">
      <alignment horizontal="center" vertical="center" readingOrder="1"/>
    </xf>
    <xf numFmtId="0" fontId="100" fillId="0" borderId="0" xfId="0" applyFont="1" applyAlignment="1">
      <alignment horizontal="center" vertical="top" readingOrder="1"/>
    </xf>
    <xf numFmtId="0" fontId="129" fillId="4" borderId="0" xfId="0" applyFont="1" applyFill="1" applyAlignment="1">
      <alignment horizontal="center"/>
    </xf>
    <xf numFmtId="0" fontId="117" fillId="4" borderId="0" xfId="0" applyFont="1" applyFill="1" applyAlignment="1">
      <alignment horizontal="center"/>
    </xf>
    <xf numFmtId="1" fontId="106" fillId="0" borderId="30" xfId="0" applyNumberFormat="1" applyFont="1" applyBorder="1" applyAlignment="1">
      <alignment horizontal="center" vertical="center" wrapText="1" readingOrder="1"/>
    </xf>
    <xf numFmtId="1" fontId="106" fillId="0" borderId="32" xfId="0" applyNumberFormat="1" applyFont="1" applyBorder="1" applyAlignment="1">
      <alignment horizontal="center" vertical="center" wrapText="1" readingOrder="1"/>
    </xf>
    <xf numFmtId="180" fontId="176" fillId="59" borderId="43" xfId="0" applyNumberFormat="1" applyFont="1" applyFill="1" applyBorder="1" applyAlignment="1">
      <alignment horizontal="center" vertical="center" readingOrder="1"/>
    </xf>
    <xf numFmtId="9" fontId="176" fillId="59" borderId="78" xfId="2" applyFont="1" applyFill="1" applyBorder="1" applyAlignment="1">
      <alignment horizontal="center" vertical="center" readingOrder="1"/>
    </xf>
    <xf numFmtId="178" fontId="103" fillId="0" borderId="92" xfId="0" applyNumberFormat="1" applyFont="1" applyBorder="1" applyAlignment="1">
      <alignment vertical="center" wrapText="1" readingOrder="1"/>
    </xf>
    <xf numFmtId="178" fontId="103" fillId="0" borderId="53" xfId="0" applyNumberFormat="1" applyFont="1" applyBorder="1" applyAlignment="1">
      <alignment vertical="center" wrapText="1" readingOrder="1"/>
    </xf>
    <xf numFmtId="178" fontId="116" fillId="2" borderId="53" xfId="0" applyNumberFormat="1" applyFont="1" applyFill="1" applyBorder="1" applyAlignment="1">
      <alignment vertical="center" wrapText="1" readingOrder="1"/>
    </xf>
    <xf numFmtId="178" fontId="178" fillId="60" borderId="53" xfId="0" applyNumberFormat="1" applyFont="1" applyFill="1" applyBorder="1" applyAlignment="1">
      <alignment vertical="center" wrapText="1" readingOrder="1"/>
    </xf>
    <xf numFmtId="178" fontId="178" fillId="61" borderId="91" xfId="0" applyNumberFormat="1" applyFont="1" applyFill="1" applyBorder="1" applyAlignment="1">
      <alignment vertical="center" wrapText="1" readingOrder="1"/>
    </xf>
    <xf numFmtId="0" fontId="176" fillId="59" borderId="29" xfId="4" applyFont="1" applyFill="1" applyBorder="1" applyAlignment="1">
      <alignment horizontal="center" vertical="center" wrapText="1" readingOrder="1"/>
    </xf>
    <xf numFmtId="0" fontId="176" fillId="59" borderId="93" xfId="0" applyFont="1" applyFill="1" applyBorder="1" applyAlignment="1">
      <alignment horizontal="center" vertical="center" wrapText="1" readingOrder="1"/>
    </xf>
    <xf numFmtId="172" fontId="103" fillId="0" borderId="33" xfId="2" applyNumberFormat="1" applyFont="1" applyBorder="1" applyAlignment="1">
      <alignment horizontal="center" vertical="center" wrapText="1" readingOrder="1"/>
    </xf>
    <xf numFmtId="172" fontId="116" fillId="2" borderId="33" xfId="2" applyNumberFormat="1" applyFont="1" applyFill="1" applyBorder="1" applyAlignment="1">
      <alignment horizontal="center" vertical="center" wrapText="1" readingOrder="1"/>
    </xf>
    <xf numFmtId="172" fontId="178" fillId="60" borderId="33" xfId="2" applyNumberFormat="1" applyFont="1" applyFill="1" applyBorder="1" applyAlignment="1">
      <alignment horizontal="center" vertical="center" wrapText="1" readingOrder="1"/>
    </xf>
    <xf numFmtId="172" fontId="178" fillId="61" borderId="41" xfId="2" applyNumberFormat="1" applyFont="1" applyFill="1" applyBorder="1" applyAlignment="1">
      <alignment horizontal="center" vertical="center" wrapText="1" readingOrder="1"/>
    </xf>
    <xf numFmtId="178" fontId="176" fillId="59" borderId="3" xfId="1" applyNumberFormat="1" applyFont="1" applyFill="1" applyBorder="1" applyAlignment="1">
      <alignment horizontal="center" vertical="center" readingOrder="1"/>
    </xf>
    <xf numFmtId="0" fontId="106" fillId="0" borderId="3" xfId="0" applyFont="1" applyFill="1" applyBorder="1" applyAlignment="1">
      <alignment vertical="center" wrapText="1" readingOrder="1"/>
    </xf>
    <xf numFmtId="178" fontId="106" fillId="0" borderId="3" xfId="0" applyNumberFormat="1" applyFont="1" applyFill="1" applyBorder="1" applyAlignment="1">
      <alignment horizontal="right" vertical="center" readingOrder="1"/>
    </xf>
    <xf numFmtId="180" fontId="106" fillId="0" borderId="3" xfId="0" applyNumberFormat="1" applyFont="1" applyFill="1" applyBorder="1" applyAlignment="1">
      <alignment horizontal="right" vertical="center" readingOrder="1"/>
    </xf>
    <xf numFmtId="0" fontId="0" fillId="0" borderId="0" xfId="0" applyFill="1"/>
    <xf numFmtId="180" fontId="206" fillId="0" borderId="3" xfId="0" applyNumberFormat="1" applyFont="1" applyFill="1" applyBorder="1" applyAlignment="1">
      <alignment horizontal="right" vertical="center" readingOrder="1"/>
    </xf>
    <xf numFmtId="180" fontId="106" fillId="0" borderId="7" xfId="0" applyNumberFormat="1" applyFont="1" applyFill="1" applyBorder="1" applyAlignment="1">
      <alignment horizontal="right" vertical="center" readingOrder="1"/>
    </xf>
    <xf numFmtId="9" fontId="116" fillId="69" borderId="3" xfId="7" applyFont="1" applyFill="1" applyBorder="1" applyAlignment="1">
      <alignment horizontal="center" vertical="center" wrapText="1"/>
    </xf>
    <xf numFmtId="9" fontId="133" fillId="48" borderId="3" xfId="7" applyFont="1" applyFill="1" applyBorder="1" applyAlignment="1">
      <alignment horizontal="center" vertical="center" wrapText="1" readingOrder="1"/>
    </xf>
    <xf numFmtId="178" fontId="118" fillId="4" borderId="5" xfId="0" applyNumberFormat="1" applyFont="1" applyFill="1" applyBorder="1" applyAlignment="1">
      <alignment horizontal="right" vertical="center" readingOrder="1"/>
    </xf>
    <xf numFmtId="182" fontId="97" fillId="0" borderId="0" xfId="0" applyNumberFormat="1" applyFont="1"/>
    <xf numFmtId="191" fontId="153" fillId="0" borderId="3" xfId="52" applyNumberFormat="1" applyFont="1" applyFill="1" applyBorder="1" applyAlignment="1">
      <alignment vertical="center"/>
    </xf>
    <xf numFmtId="179" fontId="58" fillId="0" borderId="3" xfId="26" applyNumberFormat="1" applyFont="1" applyFill="1" applyBorder="1" applyAlignment="1">
      <alignment vertical="center"/>
    </xf>
    <xf numFmtId="0" fontId="106" fillId="0" borderId="3" xfId="0" applyFont="1" applyFill="1" applyBorder="1" applyAlignment="1">
      <alignment horizontal="center" vertical="center" readingOrder="1"/>
    </xf>
    <xf numFmtId="0" fontId="106" fillId="0" borderId="3" xfId="0" applyFont="1" applyFill="1" applyBorder="1" applyAlignment="1">
      <alignment horizontal="left" vertical="center" wrapText="1" readingOrder="1"/>
    </xf>
    <xf numFmtId="9" fontId="118" fillId="4" borderId="7" xfId="2" applyFont="1" applyFill="1" applyBorder="1" applyAlignment="1">
      <alignment horizontal="center" vertical="center" readingOrder="1"/>
    </xf>
    <xf numFmtId="171" fontId="50" fillId="4" borderId="0" xfId="1" applyNumberFormat="1" applyFont="1" applyFill="1" applyBorder="1" applyAlignment="1">
      <alignment horizontal="center"/>
    </xf>
    <xf numFmtId="43" fontId="0" fillId="0" borderId="0" xfId="1" applyFont="1" applyFill="1"/>
    <xf numFmtId="1" fontId="0" fillId="0" borderId="0" xfId="0" applyNumberFormat="1" applyFill="1"/>
    <xf numFmtId="0" fontId="97" fillId="70" borderId="0" xfId="0" applyFont="1" applyFill="1"/>
    <xf numFmtId="171" fontId="0" fillId="0" borderId="0" xfId="1" applyNumberFormat="1" applyFont="1" applyFill="1"/>
    <xf numFmtId="178" fontId="100" fillId="0" borderId="0" xfId="1" applyNumberFormat="1" applyFont="1" applyFill="1" applyAlignment="1"/>
    <xf numFmtId="178" fontId="100" fillId="0" borderId="0" xfId="1" applyNumberFormat="1" applyFont="1" applyAlignment="1"/>
    <xf numFmtId="178" fontId="106" fillId="0" borderId="29" xfId="0" applyNumberFormat="1" applyFont="1" applyFill="1" applyBorder="1" applyAlignment="1">
      <alignment horizontal="right" vertical="center" readingOrder="1"/>
    </xf>
    <xf numFmtId="178" fontId="117" fillId="64" borderId="4" xfId="0" applyNumberFormat="1" applyFont="1" applyFill="1" applyBorder="1" applyAlignment="1">
      <alignment horizontal="right" vertical="center" readingOrder="1"/>
    </xf>
    <xf numFmtId="180" fontId="117" fillId="4" borderId="4" xfId="0" applyNumberFormat="1" applyFont="1" applyFill="1" applyBorder="1" applyAlignment="1">
      <alignment horizontal="right" vertical="center" readingOrder="1"/>
    </xf>
    <xf numFmtId="180" fontId="109" fillId="55" borderId="4" xfId="0" applyNumberFormat="1" applyFont="1" applyFill="1" applyBorder="1" applyAlignment="1">
      <alignment horizontal="right" vertical="center" readingOrder="1"/>
    </xf>
    <xf numFmtId="180" fontId="112" fillId="55" borderId="4" xfId="0" applyNumberFormat="1" applyFont="1" applyFill="1" applyBorder="1" applyAlignment="1">
      <alignment horizontal="right" vertical="center" readingOrder="1"/>
    </xf>
    <xf numFmtId="178" fontId="177" fillId="59" borderId="88" xfId="0" applyNumberFormat="1" applyFont="1" applyFill="1" applyBorder="1" applyAlignment="1">
      <alignment horizontal="right" vertical="center" readingOrder="1"/>
    </xf>
    <xf numFmtId="178" fontId="176" fillId="59" borderId="89" xfId="0" applyNumberFormat="1" applyFont="1" applyFill="1" applyBorder="1" applyAlignment="1">
      <alignment horizontal="center" vertical="center" wrapText="1" readingOrder="1"/>
    </xf>
    <xf numFmtId="180" fontId="123" fillId="4" borderId="4" xfId="0" applyNumberFormat="1" applyFont="1" applyFill="1" applyBorder="1" applyAlignment="1">
      <alignment horizontal="right" vertical="center" readingOrder="1"/>
    </xf>
    <xf numFmtId="180" fontId="123" fillId="0" borderId="4" xfId="0" applyNumberFormat="1" applyFont="1" applyBorder="1" applyAlignment="1">
      <alignment horizontal="right" vertical="center" readingOrder="1"/>
    </xf>
    <xf numFmtId="180" fontId="112" fillId="60" borderId="4" xfId="0" applyNumberFormat="1" applyFont="1" applyFill="1" applyBorder="1" applyAlignment="1">
      <alignment horizontal="right" vertical="center" readingOrder="1"/>
    </xf>
    <xf numFmtId="180" fontId="112" fillId="60" borderId="8" xfId="0" applyNumberFormat="1" applyFont="1" applyFill="1" applyBorder="1" applyAlignment="1">
      <alignment horizontal="right" vertical="center" readingOrder="1"/>
    </xf>
    <xf numFmtId="180" fontId="177" fillId="59" borderId="27" xfId="0" applyNumberFormat="1" applyFont="1" applyFill="1" applyBorder="1" applyAlignment="1">
      <alignment horizontal="right" vertical="center" readingOrder="1"/>
    </xf>
    <xf numFmtId="180" fontId="117" fillId="65" borderId="77" xfId="0" applyNumberFormat="1" applyFont="1" applyFill="1" applyBorder="1" applyAlignment="1">
      <alignment horizontal="right" vertical="center" readingOrder="1"/>
    </xf>
    <xf numFmtId="180" fontId="109" fillId="60" borderId="4" xfId="0" applyNumberFormat="1" applyFont="1" applyFill="1" applyBorder="1" applyAlignment="1">
      <alignment horizontal="right" vertical="center" readingOrder="1"/>
    </xf>
    <xf numFmtId="180" fontId="117" fillId="0" borderId="4" xfId="0" applyNumberFormat="1" applyFont="1" applyFill="1" applyBorder="1" applyAlignment="1">
      <alignment horizontal="right" vertical="center" readingOrder="1"/>
    </xf>
    <xf numFmtId="180" fontId="109" fillId="60" borderId="8" xfId="0" applyNumberFormat="1" applyFont="1" applyFill="1" applyBorder="1" applyAlignment="1">
      <alignment horizontal="right" vertical="center" readingOrder="1"/>
    </xf>
    <xf numFmtId="0" fontId="176" fillId="59" borderId="4" xfId="0" applyFont="1" applyFill="1" applyBorder="1" applyAlignment="1">
      <alignment horizontal="center" vertical="center" wrapText="1" readingOrder="1"/>
    </xf>
    <xf numFmtId="180" fontId="117" fillId="65" borderId="4" xfId="0" applyNumberFormat="1" applyFont="1" applyFill="1" applyBorder="1" applyAlignment="1">
      <alignment horizontal="right" vertical="center" readingOrder="1"/>
    </xf>
    <xf numFmtId="180" fontId="117" fillId="0" borderId="11" xfId="0" applyNumberFormat="1" applyFont="1" applyFill="1" applyBorder="1" applyAlignment="1">
      <alignment horizontal="right" vertical="center" readingOrder="1"/>
    </xf>
    <xf numFmtId="180" fontId="117" fillId="66" borderId="4" xfId="0" applyNumberFormat="1" applyFont="1" applyFill="1" applyBorder="1" applyAlignment="1">
      <alignment horizontal="right" vertical="center" readingOrder="1"/>
    </xf>
    <xf numFmtId="180" fontId="109" fillId="60" borderId="62" xfId="0" applyNumberFormat="1" applyFont="1" applyFill="1" applyBorder="1" applyAlignment="1">
      <alignment horizontal="right" vertical="center" readingOrder="1"/>
    </xf>
    <xf numFmtId="180" fontId="117" fillId="66" borderId="11" xfId="0" applyNumberFormat="1" applyFont="1" applyFill="1" applyBorder="1" applyAlignment="1">
      <alignment horizontal="right" vertical="center" readingOrder="1"/>
    </xf>
    <xf numFmtId="180" fontId="117" fillId="66" borderId="77" xfId="0" applyNumberFormat="1" applyFont="1" applyFill="1" applyBorder="1" applyAlignment="1">
      <alignment horizontal="right" vertical="center" readingOrder="1"/>
    </xf>
    <xf numFmtId="178" fontId="177" fillId="59" borderId="27" xfId="0" applyNumberFormat="1" applyFont="1" applyFill="1" applyBorder="1" applyAlignment="1">
      <alignment horizontal="right" vertical="center" readingOrder="1"/>
    </xf>
    <xf numFmtId="0" fontId="176" fillId="59" borderId="77" xfId="0" applyFont="1" applyFill="1" applyBorder="1" applyAlignment="1">
      <alignment horizontal="center" vertical="center" wrapText="1" readingOrder="1"/>
    </xf>
    <xf numFmtId="180" fontId="117" fillId="0" borderId="11" xfId="0" applyNumberFormat="1" applyFont="1" applyBorder="1" applyAlignment="1">
      <alignment horizontal="right" vertical="center" readingOrder="1"/>
    </xf>
    <xf numFmtId="0" fontId="176" fillId="59" borderId="27" xfId="0" applyFont="1" applyFill="1" applyBorder="1" applyAlignment="1">
      <alignment horizontal="center" vertical="center" wrapText="1" readingOrder="1"/>
    </xf>
    <xf numFmtId="180" fontId="117" fillId="0" borderId="2" xfId="0" applyNumberFormat="1" applyFont="1" applyBorder="1" applyAlignment="1">
      <alignment horizontal="right" vertical="center" readingOrder="1"/>
    </xf>
    <xf numFmtId="180" fontId="109" fillId="60" borderId="9" xfId="0" applyNumberFormat="1" applyFont="1" applyFill="1" applyBorder="1" applyAlignment="1">
      <alignment horizontal="right" vertical="center" readingOrder="1"/>
    </xf>
    <xf numFmtId="180" fontId="109" fillId="60" borderId="0" xfId="0" applyNumberFormat="1" applyFont="1" applyFill="1" applyBorder="1" applyAlignment="1">
      <alignment horizontal="right" vertical="center" readingOrder="1"/>
    </xf>
    <xf numFmtId="180" fontId="177" fillId="59" borderId="22" xfId="0" applyNumberFormat="1" applyFont="1" applyFill="1" applyBorder="1" applyAlignment="1">
      <alignment horizontal="right" vertical="center" readingOrder="1"/>
    </xf>
    <xf numFmtId="180" fontId="117" fillId="4" borderId="77" xfId="0" applyNumberFormat="1" applyFont="1" applyFill="1" applyBorder="1" applyAlignment="1">
      <alignment horizontal="right" vertical="center" readingOrder="1"/>
    </xf>
    <xf numFmtId="180" fontId="109" fillId="0" borderId="4" xfId="0" applyNumberFormat="1" applyFont="1" applyBorder="1" applyAlignment="1">
      <alignment horizontal="right" vertical="center" readingOrder="1"/>
    </xf>
    <xf numFmtId="178" fontId="117" fillId="0" borderId="11" xfId="0" applyNumberFormat="1" applyFont="1" applyBorder="1" applyAlignment="1">
      <alignment horizontal="right" vertical="center" readingOrder="1"/>
    </xf>
    <xf numFmtId="178" fontId="109" fillId="60" borderId="4" xfId="0" applyNumberFormat="1" applyFont="1" applyFill="1" applyBorder="1" applyAlignment="1">
      <alignment horizontal="right" vertical="center" readingOrder="1"/>
    </xf>
    <xf numFmtId="180" fontId="177" fillId="59" borderId="4" xfId="0" applyNumberFormat="1" applyFont="1" applyFill="1" applyBorder="1" applyAlignment="1">
      <alignment horizontal="right" vertical="center" readingOrder="1"/>
    </xf>
    <xf numFmtId="180" fontId="117" fillId="4" borderId="89" xfId="0" applyNumberFormat="1" applyFont="1" applyFill="1" applyBorder="1" applyAlignment="1">
      <alignment horizontal="right" vertical="center" readingOrder="1"/>
    </xf>
    <xf numFmtId="180" fontId="177" fillId="59" borderId="61" xfId="0" applyNumberFormat="1" applyFont="1" applyFill="1" applyBorder="1" applyAlignment="1">
      <alignment horizontal="right" vertical="center" readingOrder="1"/>
    </xf>
    <xf numFmtId="0" fontId="176" fillId="59" borderId="27" xfId="0" applyFont="1" applyFill="1" applyBorder="1" applyAlignment="1">
      <alignment horizontal="center" vertical="center" readingOrder="1"/>
    </xf>
    <xf numFmtId="180" fontId="117" fillId="0" borderId="89" xfId="0" applyNumberFormat="1" applyFont="1" applyBorder="1" applyAlignment="1">
      <alignment horizontal="right" vertical="center" readingOrder="1"/>
    </xf>
    <xf numFmtId="178" fontId="112" fillId="0" borderId="11" xfId="0" applyNumberFormat="1" applyFont="1" applyBorder="1" applyAlignment="1">
      <alignment horizontal="right" vertical="center" readingOrder="1"/>
    </xf>
    <xf numFmtId="178" fontId="112" fillId="0" borderId="8" xfId="0" applyNumberFormat="1" applyFont="1" applyBorder="1" applyAlignment="1">
      <alignment horizontal="right" vertical="center" readingOrder="1"/>
    </xf>
    <xf numFmtId="3" fontId="129" fillId="0" borderId="56" xfId="0" applyNumberFormat="1" applyFont="1" applyBorder="1" applyAlignment="1">
      <alignment horizontal="right" readingOrder="1"/>
    </xf>
    <xf numFmtId="3" fontId="129" fillId="0" borderId="2" xfId="0" applyNumberFormat="1" applyFont="1" applyBorder="1" applyAlignment="1">
      <alignment horizontal="right" readingOrder="1"/>
    </xf>
    <xf numFmtId="0" fontId="0" fillId="0" borderId="0" xfId="0" applyFill="1" applyBorder="1"/>
    <xf numFmtId="0" fontId="0" fillId="0" borderId="0" xfId="0" applyFill="1" applyBorder="1" applyAlignment="1">
      <alignment horizontal="center"/>
    </xf>
    <xf numFmtId="178" fontId="0" fillId="0" borderId="0" xfId="0" applyNumberFormat="1" applyFill="1" applyBorder="1"/>
    <xf numFmtId="0" fontId="206" fillId="0" borderId="0" xfId="0" applyFont="1" applyFill="1" applyBorder="1" applyAlignment="1">
      <alignment horizontal="left" vertical="center" wrapText="1" readingOrder="1"/>
    </xf>
    <xf numFmtId="43" fontId="0" fillId="0" borderId="0" xfId="0" applyNumberFormat="1" applyFill="1" applyBorder="1"/>
    <xf numFmtId="0" fontId="154" fillId="0" borderId="0" xfId="0" applyFont="1" applyFill="1" applyBorder="1"/>
    <xf numFmtId="171" fontId="0" fillId="0" borderId="0" xfId="0" applyNumberFormat="1" applyFill="1" applyBorder="1"/>
    <xf numFmtId="180" fontId="0" fillId="0" borderId="0" xfId="0" applyNumberFormat="1" applyFill="1" applyBorder="1"/>
    <xf numFmtId="43" fontId="0" fillId="0" borderId="0" xfId="1" applyFont="1" applyFill="1" applyBorder="1"/>
    <xf numFmtId="9" fontId="118" fillId="4" borderId="5" xfId="2" applyFont="1" applyFill="1" applyBorder="1" applyAlignment="1">
      <alignment horizontal="center" vertical="center" readingOrder="1"/>
    </xf>
    <xf numFmtId="173" fontId="50" fillId="7" borderId="3" xfId="1" applyNumberFormat="1" applyFont="1" applyFill="1" applyBorder="1" applyAlignment="1">
      <alignment horizontal="right" vertical="center" wrapText="1" readingOrder="1"/>
    </xf>
    <xf numFmtId="179" fontId="153" fillId="3" borderId="3" xfId="26" applyNumberFormat="1" applyFont="1" applyFill="1" applyBorder="1" applyAlignment="1">
      <alignment vertical="center"/>
    </xf>
    <xf numFmtId="179" fontId="46" fillId="45" borderId="28" xfId="26" applyNumberFormat="1" applyFont="1" applyFill="1" applyBorder="1" applyAlignment="1"/>
    <xf numFmtId="180" fontId="177" fillId="59" borderId="0" xfId="0" applyNumberFormat="1" applyFont="1" applyFill="1" applyBorder="1" applyAlignment="1">
      <alignment horizontal="right" vertical="center" readingOrder="1"/>
    </xf>
    <xf numFmtId="0" fontId="176" fillId="4" borderId="16" xfId="0" applyFont="1" applyFill="1" applyBorder="1" applyAlignment="1">
      <alignment horizontal="center" vertical="center" wrapText="1" readingOrder="1"/>
    </xf>
    <xf numFmtId="0" fontId="176" fillId="4" borderId="14" xfId="0" applyFont="1" applyFill="1" applyBorder="1" applyAlignment="1">
      <alignment horizontal="center" vertical="center" readingOrder="1"/>
    </xf>
    <xf numFmtId="0" fontId="176" fillId="4" borderId="86" xfId="0" applyFont="1" applyFill="1" applyBorder="1" applyAlignment="1">
      <alignment horizontal="center" vertical="center" readingOrder="1"/>
    </xf>
    <xf numFmtId="178" fontId="176" fillId="4" borderId="29" xfId="0" applyNumberFormat="1" applyFont="1" applyFill="1" applyBorder="1" applyAlignment="1">
      <alignment horizontal="right" vertical="center" readingOrder="1"/>
    </xf>
    <xf numFmtId="180" fontId="176" fillId="4" borderId="29" xfId="0" applyNumberFormat="1" applyFont="1" applyFill="1" applyBorder="1" applyAlignment="1">
      <alignment horizontal="right" vertical="center" readingOrder="1"/>
    </xf>
    <xf numFmtId="9" fontId="176" fillId="4" borderId="29" xfId="2" applyFont="1" applyFill="1" applyBorder="1" applyAlignment="1">
      <alignment horizontal="center" vertical="center" readingOrder="1"/>
    </xf>
    <xf numFmtId="9" fontId="176" fillId="4" borderId="89" xfId="2" applyFont="1" applyFill="1" applyBorder="1" applyAlignment="1">
      <alignment horizontal="center" vertical="center" readingOrder="1"/>
    </xf>
    <xf numFmtId="180" fontId="177" fillId="4" borderId="0" xfId="0" applyNumberFormat="1" applyFont="1" applyFill="1" applyBorder="1" applyAlignment="1">
      <alignment horizontal="right" vertical="center" readingOrder="1"/>
    </xf>
    <xf numFmtId="0" fontId="0" fillId="4" borderId="0" xfId="0" applyFill="1" applyBorder="1"/>
    <xf numFmtId="1" fontId="106" fillId="0" borderId="36" xfId="0" applyNumberFormat="1" applyFont="1" applyBorder="1" applyAlignment="1">
      <alignment horizontal="center" vertical="center" wrapText="1" readingOrder="1"/>
    </xf>
    <xf numFmtId="0" fontId="173" fillId="3" borderId="0" xfId="0" applyFont="1" applyFill="1"/>
    <xf numFmtId="7" fontId="173" fillId="3" borderId="0" xfId="0" applyNumberFormat="1" applyFont="1" applyFill="1"/>
    <xf numFmtId="0" fontId="0" fillId="58" borderId="0" xfId="0" applyFill="1"/>
    <xf numFmtId="3" fontId="58" fillId="0" borderId="3" xfId="4" applyNumberFormat="1" applyFont="1" applyFill="1" applyBorder="1" applyAlignment="1">
      <alignment horizontal="center" vertical="center"/>
    </xf>
    <xf numFmtId="3" fontId="58" fillId="0" borderId="3" xfId="4" applyNumberFormat="1" applyFont="1" applyFill="1" applyBorder="1" applyAlignment="1">
      <alignment vertical="center"/>
    </xf>
    <xf numFmtId="0" fontId="50" fillId="9" borderId="3" xfId="4" applyFont="1" applyFill="1" applyBorder="1"/>
    <xf numFmtId="171" fontId="46" fillId="9" borderId="3" xfId="4" applyNumberFormat="1" applyFont="1" applyFill="1" applyBorder="1"/>
    <xf numFmtId="171" fontId="46" fillId="0" borderId="3" xfId="1" applyNumberFormat="1" applyFont="1" applyFill="1" applyBorder="1" applyAlignment="1">
      <alignment horizontal="center"/>
    </xf>
    <xf numFmtId="191" fontId="46" fillId="9" borderId="3" xfId="52" applyNumberFormat="1" applyFont="1" applyFill="1" applyBorder="1"/>
    <xf numFmtId="1" fontId="46" fillId="9" borderId="3" xfId="4" applyNumberFormat="1" applyFont="1" applyFill="1" applyBorder="1"/>
    <xf numFmtId="0" fontId="50" fillId="9" borderId="0" xfId="4" applyFont="1" applyFill="1"/>
    <xf numFmtId="191" fontId="50" fillId="9" borderId="0" xfId="52" applyNumberFormat="1" applyFont="1" applyFill="1"/>
    <xf numFmtId="182" fontId="50" fillId="0" borderId="0" xfId="52" applyNumberFormat="1" applyFont="1" applyFill="1" applyBorder="1" applyAlignment="1"/>
    <xf numFmtId="3" fontId="79" fillId="54" borderId="36" xfId="4" applyNumberFormat="1" applyFont="1" applyFill="1" applyBorder="1" applyAlignment="1">
      <alignment vertical="center"/>
    </xf>
    <xf numFmtId="182" fontId="50" fillId="0" borderId="37" xfId="52" applyNumberFormat="1" applyFont="1" applyFill="1" applyBorder="1" applyAlignment="1"/>
    <xf numFmtId="3" fontId="79" fillId="56" borderId="32" xfId="4" applyNumberFormat="1" applyFont="1" applyFill="1" applyBorder="1" applyAlignment="1">
      <alignment vertical="center"/>
    </xf>
    <xf numFmtId="182" fontId="50" fillId="0" borderId="33" xfId="52" applyNumberFormat="1" applyFont="1" applyFill="1" applyBorder="1" applyAlignment="1"/>
    <xf numFmtId="3" fontId="79" fillId="6" borderId="32" xfId="4" applyNumberFormat="1" applyFont="1" applyFill="1" applyBorder="1" applyAlignment="1">
      <alignment vertical="center"/>
    </xf>
    <xf numFmtId="3" fontId="79" fillId="5" borderId="32" xfId="4" applyNumberFormat="1" applyFont="1" applyFill="1" applyBorder="1" applyAlignment="1">
      <alignment vertical="center"/>
    </xf>
    <xf numFmtId="182" fontId="50" fillId="0" borderId="38" xfId="52" applyNumberFormat="1" applyFont="1" applyFill="1" applyBorder="1" applyAlignment="1"/>
    <xf numFmtId="179" fontId="0" fillId="0" borderId="0" xfId="0" applyNumberFormat="1" applyFill="1"/>
    <xf numFmtId="178" fontId="106" fillId="0" borderId="0" xfId="0" applyNumberFormat="1" applyFont="1" applyFill="1" applyBorder="1" applyAlignment="1">
      <alignment horizontal="left" vertical="center" wrapText="1" readingOrder="1"/>
    </xf>
    <xf numFmtId="0" fontId="209" fillId="0" borderId="1" xfId="0" applyNumberFormat="1" applyFont="1" applyFill="1" applyBorder="1" applyAlignment="1">
      <alignment horizontal="left" vertical="center" wrapText="1" readingOrder="1"/>
    </xf>
    <xf numFmtId="3" fontId="50" fillId="4" borderId="3" xfId="4" applyNumberFormat="1" applyFill="1" applyBorder="1" applyAlignment="1">
      <alignment horizontal="center" vertical="center"/>
    </xf>
    <xf numFmtId="0" fontId="71" fillId="4" borderId="3" xfId="0" applyFont="1" applyFill="1" applyBorder="1" applyAlignment="1">
      <alignment horizontal="center" vertical="center" readingOrder="1"/>
    </xf>
    <xf numFmtId="3" fontId="79" fillId="4" borderId="3" xfId="4" applyNumberFormat="1" applyFont="1" applyFill="1" applyBorder="1" applyAlignment="1">
      <alignment vertical="center"/>
    </xf>
    <xf numFmtId="3" fontId="50" fillId="4" borderId="3" xfId="4" applyNumberFormat="1" applyFill="1" applyBorder="1" applyAlignment="1">
      <alignment vertical="center"/>
    </xf>
    <xf numFmtId="171" fontId="79" fillId="4" borderId="3" xfId="1" applyNumberFormat="1" applyFont="1" applyFill="1" applyBorder="1" applyAlignment="1">
      <alignment vertical="center"/>
    </xf>
    <xf numFmtId="171" fontId="50" fillId="4" borderId="3" xfId="1" applyNumberFormat="1" applyFont="1" applyFill="1" applyBorder="1"/>
    <xf numFmtId="3" fontId="50" fillId="4" borderId="3" xfId="4" applyNumberFormat="1" applyFill="1" applyBorder="1" applyAlignment="1">
      <alignment horizontal="left" vertical="center"/>
    </xf>
    <xf numFmtId="0" fontId="175" fillId="4" borderId="3" xfId="0" applyFont="1" applyFill="1" applyBorder="1" applyAlignment="1">
      <alignment horizontal="center" vertical="center" readingOrder="1"/>
    </xf>
    <xf numFmtId="3" fontId="80" fillId="4" borderId="3" xfId="4" applyNumberFormat="1" applyFont="1" applyFill="1" applyBorder="1" applyAlignment="1">
      <alignment vertical="center"/>
    </xf>
    <xf numFmtId="1" fontId="192" fillId="0" borderId="8" xfId="0" applyNumberFormat="1" applyFont="1" applyBorder="1" applyAlignment="1">
      <alignment horizontal="center" vertical="center" wrapText="1"/>
    </xf>
    <xf numFmtId="180" fontId="109" fillId="4" borderId="4" xfId="0" applyNumberFormat="1" applyFont="1" applyFill="1" applyBorder="1" applyAlignment="1">
      <alignment horizontal="right" vertical="center" readingOrder="1"/>
    </xf>
    <xf numFmtId="180" fontId="106" fillId="4" borderId="9" xfId="0" applyNumberFormat="1" applyFont="1" applyFill="1" applyBorder="1" applyAlignment="1">
      <alignment horizontal="center" vertical="center" readingOrder="1"/>
    </xf>
    <xf numFmtId="0" fontId="106" fillId="4" borderId="51" xfId="0" applyFont="1" applyFill="1" applyBorder="1" applyAlignment="1">
      <alignment horizontal="left" vertical="center" wrapText="1" readingOrder="1"/>
    </xf>
    <xf numFmtId="178" fontId="106" fillId="0" borderId="5" xfId="0" applyNumberFormat="1" applyFont="1" applyFill="1" applyBorder="1" applyAlignment="1">
      <alignment horizontal="right" vertical="center" readingOrder="1"/>
    </xf>
    <xf numFmtId="180" fontId="117" fillId="0" borderId="8" xfId="0" applyNumberFormat="1" applyFont="1" applyBorder="1" applyAlignment="1">
      <alignment horizontal="right" vertical="center" readingOrder="1"/>
    </xf>
    <xf numFmtId="178" fontId="176" fillId="4" borderId="0" xfId="0" applyNumberFormat="1" applyFont="1" applyFill="1" applyBorder="1" applyAlignment="1">
      <alignment horizontal="center" vertical="center" wrapText="1" readingOrder="1"/>
    </xf>
    <xf numFmtId="0" fontId="0" fillId="4" borderId="0" xfId="0" applyFill="1" applyBorder="1" applyAlignment="1">
      <alignment horizontal="center"/>
    </xf>
    <xf numFmtId="0" fontId="0" fillId="4" borderId="0" xfId="0" applyFill="1" applyAlignment="1">
      <alignment horizontal="center"/>
    </xf>
    <xf numFmtId="0" fontId="106" fillId="4" borderId="6" xfId="0" applyFont="1" applyFill="1" applyBorder="1" applyAlignment="1">
      <alignment horizontal="right" vertical="center" wrapText="1" readingOrder="1"/>
    </xf>
    <xf numFmtId="178" fontId="106" fillId="4" borderId="6" xfId="0" applyNumberFormat="1" applyFont="1" applyFill="1" applyBorder="1" applyAlignment="1">
      <alignment horizontal="right" vertical="center" wrapText="1" readingOrder="1"/>
    </xf>
    <xf numFmtId="0" fontId="206" fillId="0" borderId="3" xfId="0" applyFont="1" applyFill="1" applyBorder="1" applyAlignment="1">
      <alignment horizontal="left" vertical="center" wrapText="1" readingOrder="1"/>
    </xf>
    <xf numFmtId="0" fontId="106" fillId="0" borderId="0" xfId="0" applyFont="1" applyFill="1" applyBorder="1" applyAlignment="1">
      <alignment vertical="center" wrapText="1" readingOrder="1"/>
    </xf>
    <xf numFmtId="180" fontId="123" fillId="0" borderId="4" xfId="0" applyNumberFormat="1" applyFont="1" applyFill="1" applyBorder="1" applyAlignment="1">
      <alignment horizontal="right" vertical="center" readingOrder="1"/>
    </xf>
    <xf numFmtId="0" fontId="106" fillId="0" borderId="7" xfId="0" applyFont="1" applyFill="1" applyBorder="1" applyAlignment="1">
      <alignment horizontal="center" vertical="center" readingOrder="1"/>
    </xf>
    <xf numFmtId="0" fontId="106" fillId="0" borderId="7" xfId="0" applyFont="1" applyFill="1" applyBorder="1" applyAlignment="1">
      <alignment vertical="center" wrapText="1" readingOrder="1"/>
    </xf>
    <xf numFmtId="0" fontId="106" fillId="0" borderId="7" xfId="0" applyFont="1" applyFill="1" applyBorder="1" applyAlignment="1">
      <alignment horizontal="left" vertical="center" wrapText="1" readingOrder="1"/>
    </xf>
    <xf numFmtId="178" fontId="106" fillId="0" borderId="7" xfId="0" applyNumberFormat="1" applyFont="1" applyFill="1" applyBorder="1" applyAlignment="1">
      <alignment horizontal="right" vertical="center" readingOrder="1"/>
    </xf>
    <xf numFmtId="180" fontId="123" fillId="0" borderId="11" xfId="0" applyNumberFormat="1" applyFont="1" applyFill="1" applyBorder="1" applyAlignment="1">
      <alignment horizontal="right" vertical="center" readingOrder="1"/>
    </xf>
    <xf numFmtId="1" fontId="192" fillId="0" borderId="3" xfId="0" applyNumberFormat="1" applyFont="1" applyFill="1" applyBorder="1" applyAlignment="1">
      <alignment horizontal="center" vertical="center" wrapText="1"/>
    </xf>
    <xf numFmtId="0" fontId="206" fillId="0" borderId="4" xfId="0" applyFont="1" applyFill="1" applyBorder="1" applyAlignment="1">
      <alignment horizontal="left" vertical="center" wrapText="1" readingOrder="1"/>
    </xf>
    <xf numFmtId="0" fontId="50" fillId="0" borderId="3" xfId="0" applyFont="1" applyBorder="1" applyAlignment="1">
      <alignment horizontal="left" vertical="center" wrapText="1" readingOrder="1"/>
    </xf>
    <xf numFmtId="0" fontId="50" fillId="4" borderId="3" xfId="0" applyFont="1" applyFill="1" applyBorder="1" applyAlignment="1">
      <alignment horizontal="left" vertical="center" wrapText="1" readingOrder="1"/>
    </xf>
    <xf numFmtId="1" fontId="50" fillId="4" borderId="5" xfId="0" applyNumberFormat="1" applyFont="1" applyFill="1" applyBorder="1" applyAlignment="1">
      <alignment vertical="center" wrapText="1" readingOrder="1"/>
    </xf>
    <xf numFmtId="0" fontId="50" fillId="62" borderId="3" xfId="0" applyFont="1" applyFill="1" applyBorder="1" applyAlignment="1">
      <alignment vertical="center" wrapText="1" readingOrder="1"/>
    </xf>
    <xf numFmtId="16" fontId="103" fillId="0" borderId="32" xfId="0" applyNumberFormat="1" applyFont="1" applyFill="1" applyBorder="1" applyAlignment="1">
      <alignment horizontal="left" wrapText="1" readingOrder="1"/>
    </xf>
    <xf numFmtId="191" fontId="50" fillId="4" borderId="3" xfId="52" applyNumberFormat="1" applyFont="1" applyFill="1" applyBorder="1" applyAlignment="1">
      <alignment horizontal="center"/>
    </xf>
    <xf numFmtId="171" fontId="50" fillId="4" borderId="3" xfId="1" applyNumberFormat="1" applyFont="1" applyFill="1" applyBorder="1" applyAlignment="1">
      <alignment horizontal="center"/>
    </xf>
    <xf numFmtId="0" fontId="50" fillId="0" borderId="3" xfId="4" applyFont="1" applyFill="1" applyBorder="1"/>
    <xf numFmtId="171" fontId="50" fillId="0" borderId="3" xfId="4" applyNumberFormat="1" applyFont="1" applyFill="1" applyBorder="1"/>
    <xf numFmtId="191" fontId="50" fillId="0" borderId="3" xfId="52" applyNumberFormat="1" applyFont="1" applyFill="1" applyBorder="1"/>
    <xf numFmtId="3" fontId="50" fillId="0" borderId="3" xfId="4" applyNumberFormat="1" applyFill="1" applyBorder="1" applyAlignment="1">
      <alignment vertical="center"/>
    </xf>
    <xf numFmtId="178" fontId="50" fillId="0" borderId="3" xfId="4" applyNumberFormat="1" applyFont="1" applyFill="1" applyBorder="1"/>
    <xf numFmtId="3" fontId="79" fillId="0" borderId="3" xfId="4" applyNumberFormat="1" applyFont="1" applyFill="1" applyBorder="1" applyAlignment="1">
      <alignment vertical="center"/>
    </xf>
    <xf numFmtId="191" fontId="150" fillId="8" borderId="37" xfId="52" applyNumberFormat="1" applyFont="1" applyFill="1" applyBorder="1" applyAlignment="1">
      <alignment horizontal="center" vertical="center"/>
    </xf>
    <xf numFmtId="179" fontId="150" fillId="8" borderId="37" xfId="26" applyNumberFormat="1" applyFont="1" applyFill="1" applyBorder="1" applyAlignment="1">
      <alignment horizontal="center" vertical="center"/>
    </xf>
    <xf numFmtId="179" fontId="79" fillId="4" borderId="3" xfId="26" applyNumberFormat="1" applyFont="1" applyFill="1" applyBorder="1" applyAlignment="1">
      <alignment vertical="center"/>
    </xf>
    <xf numFmtId="182" fontId="50" fillId="0" borderId="63" xfId="52" applyNumberFormat="1" applyFont="1" applyFill="1" applyBorder="1" applyAlignment="1"/>
    <xf numFmtId="182" fontId="50" fillId="0" borderId="10" xfId="52" applyNumberFormat="1" applyFont="1" applyFill="1" applyBorder="1" applyAlignment="1"/>
    <xf numFmtId="0" fontId="0" fillId="0" borderId="39" xfId="0" applyBorder="1"/>
    <xf numFmtId="179" fontId="46" fillId="45" borderId="40" xfId="26" applyNumberFormat="1" applyFont="1" applyFill="1" applyBorder="1" applyAlignment="1"/>
    <xf numFmtId="179" fontId="46" fillId="45" borderId="41" xfId="26" applyNumberFormat="1" applyFont="1" applyFill="1" applyBorder="1" applyAlignment="1"/>
    <xf numFmtId="0" fontId="210" fillId="4" borderId="3" xfId="0" applyFont="1" applyFill="1" applyBorder="1" applyAlignment="1">
      <alignment horizontal="left" vertical="center" wrapText="1" readingOrder="1"/>
    </xf>
    <xf numFmtId="180" fontId="176" fillId="59" borderId="3" xfId="1" applyNumberFormat="1" applyFont="1" applyFill="1" applyBorder="1" applyAlignment="1">
      <alignment horizontal="center" vertical="center" readingOrder="1"/>
    </xf>
    <xf numFmtId="0" fontId="158" fillId="4" borderId="1" xfId="0" applyFont="1" applyFill="1" applyBorder="1" applyAlignment="1">
      <alignment horizontal="center" vertical="center" wrapText="1" readingOrder="1"/>
    </xf>
    <xf numFmtId="0" fontId="158" fillId="4" borderId="1" xfId="0" applyFont="1" applyFill="1" applyBorder="1" applyAlignment="1">
      <alignment horizontal="left" vertical="center" wrapText="1" readingOrder="1"/>
    </xf>
    <xf numFmtId="0" fontId="158" fillId="4" borderId="1" xfId="0" applyFont="1" applyFill="1" applyBorder="1" applyAlignment="1">
      <alignment vertical="center" wrapText="1" readingOrder="1"/>
    </xf>
    <xf numFmtId="7" fontId="149" fillId="4" borderId="0" xfId="0" applyNumberFormat="1" applyFont="1" applyFill="1"/>
    <xf numFmtId="185" fontId="212" fillId="0" borderId="1" xfId="0" applyNumberFormat="1" applyFont="1" applyFill="1" applyBorder="1" applyAlignment="1">
      <alignment horizontal="right" vertical="center" readingOrder="1"/>
    </xf>
    <xf numFmtId="0" fontId="192" fillId="0" borderId="1" xfId="0" applyNumberFormat="1" applyFont="1" applyFill="1" applyBorder="1" applyAlignment="1">
      <alignment horizontal="left" vertical="center" wrapText="1" readingOrder="1"/>
    </xf>
    <xf numFmtId="9" fontId="132" fillId="59" borderId="3" xfId="7" applyFont="1" applyFill="1" applyBorder="1" applyAlignment="1">
      <alignment horizontal="center" vertical="center" wrapText="1" readingOrder="1"/>
    </xf>
    <xf numFmtId="185" fontId="71" fillId="0" borderId="1" xfId="0" applyNumberFormat="1" applyFont="1" applyFill="1" applyBorder="1" applyAlignment="1">
      <alignment horizontal="right" vertical="center" readingOrder="1"/>
    </xf>
    <xf numFmtId="182" fontId="50" fillId="68" borderId="33" xfId="52" applyNumberFormat="1" applyFont="1" applyFill="1" applyBorder="1" applyAlignment="1"/>
    <xf numFmtId="182" fontId="50" fillId="3" borderId="3" xfId="52" applyNumberFormat="1" applyFont="1" applyFill="1" applyBorder="1" applyAlignment="1"/>
    <xf numFmtId="191" fontId="50" fillId="67" borderId="3" xfId="52" applyNumberFormat="1" applyFont="1" applyFill="1" applyBorder="1" applyAlignment="1">
      <alignment horizontal="center"/>
    </xf>
    <xf numFmtId="9" fontId="132" fillId="48" borderId="3" xfId="7" applyFont="1" applyFill="1" applyBorder="1" applyAlignment="1">
      <alignment horizontal="center" vertical="center" wrapText="1" readingOrder="1"/>
    </xf>
    <xf numFmtId="9" fontId="133" fillId="48" borderId="7" xfId="7" applyFont="1" applyFill="1" applyBorder="1" applyAlignment="1">
      <alignment horizontal="center" vertical="center" wrapText="1" readingOrder="1"/>
    </xf>
    <xf numFmtId="179" fontId="79" fillId="3" borderId="3" xfId="26" applyNumberFormat="1" applyFont="1" applyFill="1" applyBorder="1" applyAlignment="1">
      <alignment vertical="center"/>
    </xf>
    <xf numFmtId="178" fontId="196" fillId="0" borderId="3" xfId="4" applyNumberFormat="1" applyFont="1" applyBorder="1" applyAlignment="1">
      <alignment horizontal="right" vertical="center" wrapText="1" readingOrder="1"/>
    </xf>
    <xf numFmtId="9" fontId="133" fillId="3" borderId="3" xfId="7" applyFont="1" applyFill="1" applyBorder="1" applyAlignment="1">
      <alignment horizontal="center" vertical="center" wrapText="1" readingOrder="1"/>
    </xf>
    <xf numFmtId="178" fontId="0" fillId="3" borderId="0" xfId="0" applyNumberFormat="1" applyFill="1" applyBorder="1"/>
    <xf numFmtId="178" fontId="118" fillId="0" borderId="5" xfId="0" applyNumberFormat="1" applyFont="1" applyFill="1" applyBorder="1" applyAlignment="1">
      <alignment horizontal="right" vertical="center" readingOrder="1"/>
    </xf>
    <xf numFmtId="178" fontId="196" fillId="0" borderId="3" xfId="4" applyNumberFormat="1" applyFont="1" applyFill="1" applyBorder="1" applyAlignment="1">
      <alignment horizontal="right" vertical="center" wrapText="1" readingOrder="1"/>
    </xf>
    <xf numFmtId="178" fontId="196" fillId="4" borderId="3" xfId="4" applyNumberFormat="1" applyFont="1" applyFill="1" applyBorder="1" applyAlignment="1">
      <alignment horizontal="right" vertical="center" wrapText="1" readingOrder="1"/>
    </xf>
    <xf numFmtId="9" fontId="196" fillId="0" borderId="3" xfId="2" applyFont="1" applyBorder="1" applyAlignment="1">
      <alignment horizontal="center" vertical="center" wrapText="1" readingOrder="1"/>
    </xf>
    <xf numFmtId="9" fontId="111" fillId="0" borderId="3" xfId="7" applyFont="1" applyFill="1" applyBorder="1" applyAlignment="1">
      <alignment horizontal="center" vertical="center" wrapText="1" readingOrder="1"/>
    </xf>
    <xf numFmtId="9" fontId="111" fillId="0" borderId="3" xfId="7" applyFont="1" applyBorder="1" applyAlignment="1">
      <alignment horizontal="center" vertical="center" wrapText="1" readingOrder="1"/>
    </xf>
    <xf numFmtId="9" fontId="214" fillId="0" borderId="3" xfId="2" applyFont="1" applyFill="1" applyBorder="1" applyAlignment="1">
      <alignment horizontal="center" vertical="center" wrapText="1" readingOrder="1"/>
    </xf>
    <xf numFmtId="178" fontId="196" fillId="0" borderId="3" xfId="4" applyNumberFormat="1" applyFont="1" applyBorder="1" applyAlignment="1">
      <alignment horizontal="center" vertical="center" wrapText="1" readingOrder="1"/>
    </xf>
    <xf numFmtId="172" fontId="196" fillId="0" borderId="3" xfId="2" applyNumberFormat="1" applyFont="1" applyBorder="1" applyAlignment="1">
      <alignment horizontal="center" vertical="center" wrapText="1" readingOrder="1"/>
    </xf>
    <xf numFmtId="9" fontId="215" fillId="0" borderId="3" xfId="2" applyFont="1" applyFill="1" applyBorder="1" applyAlignment="1">
      <alignment horizontal="center" vertical="center" wrapText="1" readingOrder="1"/>
    </xf>
    <xf numFmtId="9" fontId="111" fillId="0" borderId="3" xfId="2" applyFont="1" applyBorder="1" applyAlignment="1">
      <alignment horizontal="center" vertical="center" wrapText="1" readingOrder="1"/>
    </xf>
    <xf numFmtId="9" fontId="214" fillId="0" borderId="3" xfId="7" applyFont="1" applyFill="1" applyBorder="1" applyAlignment="1">
      <alignment horizontal="center" vertical="center" wrapText="1" readingOrder="1"/>
    </xf>
    <xf numFmtId="9" fontId="215" fillId="0" borderId="3" xfId="7" applyFont="1" applyFill="1" applyBorder="1" applyAlignment="1">
      <alignment horizontal="center" vertical="center" wrapText="1" readingOrder="1"/>
    </xf>
    <xf numFmtId="3" fontId="211" fillId="60" borderId="3" xfId="4" applyNumberFormat="1" applyFont="1" applyFill="1" applyBorder="1" applyAlignment="1">
      <alignment horizontal="right" vertical="center" wrapText="1" readingOrder="1"/>
    </xf>
    <xf numFmtId="182" fontId="211" fillId="60" borderId="3" xfId="52" applyNumberFormat="1" applyFont="1" applyFill="1" applyBorder="1" applyAlignment="1">
      <alignment horizontal="right" vertical="center" wrapText="1" readingOrder="1"/>
    </xf>
    <xf numFmtId="178" fontId="211" fillId="60" borderId="3" xfId="4" applyNumberFormat="1" applyFont="1" applyFill="1" applyBorder="1" applyAlignment="1">
      <alignment horizontal="right" vertical="center" wrapText="1" readingOrder="1"/>
    </xf>
    <xf numFmtId="9" fontId="211" fillId="60" borderId="3" xfId="2" applyFont="1" applyFill="1" applyBorder="1" applyAlignment="1">
      <alignment horizontal="center" vertical="center" wrapText="1" readingOrder="1"/>
    </xf>
    <xf numFmtId="9" fontId="211" fillId="60" borderId="3" xfId="6" applyFont="1" applyFill="1" applyBorder="1" applyAlignment="1">
      <alignment horizontal="center" vertical="center" wrapText="1" readingOrder="1"/>
    </xf>
    <xf numFmtId="9" fontId="111" fillId="60" borderId="3" xfId="7" applyFont="1" applyFill="1" applyBorder="1" applyAlignment="1">
      <alignment horizontal="center" vertical="center" wrapText="1" readingOrder="1"/>
    </xf>
    <xf numFmtId="9" fontId="215" fillId="60" borderId="3" xfId="7" applyFont="1" applyFill="1" applyBorder="1" applyAlignment="1">
      <alignment horizontal="center" vertical="center" wrapText="1" readingOrder="1"/>
    </xf>
    <xf numFmtId="182" fontId="211" fillId="60" borderId="3" xfId="52" applyNumberFormat="1" applyFont="1" applyFill="1" applyBorder="1" applyAlignment="1">
      <alignment horizontal="center" vertical="center" wrapText="1" readingOrder="1"/>
    </xf>
    <xf numFmtId="172" fontId="211" fillId="60" borderId="3" xfId="6" applyNumberFormat="1" applyFont="1" applyFill="1" applyBorder="1" applyAlignment="1">
      <alignment horizontal="center" vertical="center" wrapText="1" readingOrder="1"/>
    </xf>
    <xf numFmtId="6" fontId="100" fillId="0" borderId="3" xfId="0" applyNumberFormat="1" applyFont="1" applyBorder="1" applyAlignment="1">
      <alignment horizontal="right" vertical="center" wrapText="1" readingOrder="1"/>
    </xf>
    <xf numFmtId="6" fontId="216" fillId="60" borderId="3" xfId="0" applyNumberFormat="1" applyFont="1" applyFill="1" applyBorder="1" applyAlignment="1">
      <alignment horizontal="right" vertical="center" wrapText="1" readingOrder="1"/>
    </xf>
    <xf numFmtId="182" fontId="196" fillId="0" borderId="3" xfId="52" applyNumberFormat="1" applyFont="1" applyBorder="1" applyAlignment="1">
      <alignment horizontal="right" vertical="center" wrapText="1" readingOrder="1"/>
    </xf>
    <xf numFmtId="182" fontId="196" fillId="0" borderId="3" xfId="52" applyNumberFormat="1" applyFont="1" applyFill="1" applyBorder="1" applyAlignment="1">
      <alignment horizontal="right" vertical="center" wrapText="1" readingOrder="1"/>
    </xf>
    <xf numFmtId="5" fontId="196" fillId="0" borderId="3" xfId="52" applyNumberFormat="1" applyFont="1" applyBorder="1" applyAlignment="1">
      <alignment horizontal="right" vertical="center" wrapText="1" readingOrder="1"/>
    </xf>
    <xf numFmtId="178" fontId="196" fillId="0" borderId="3" xfId="2" applyNumberFormat="1" applyFont="1" applyBorder="1" applyAlignment="1">
      <alignment horizontal="right" vertical="center" wrapText="1" readingOrder="1"/>
    </xf>
    <xf numFmtId="5" fontId="211" fillId="60" borderId="3" xfId="52" applyNumberFormat="1" applyFont="1" applyFill="1" applyBorder="1" applyAlignment="1">
      <alignment horizontal="right" vertical="center" wrapText="1" readingOrder="1"/>
    </xf>
    <xf numFmtId="9" fontId="214" fillId="67" borderId="3" xfId="7" applyFont="1" applyFill="1" applyBorder="1" applyAlignment="1">
      <alignment horizontal="center" vertical="center" wrapText="1" readingOrder="1"/>
    </xf>
    <xf numFmtId="172" fontId="196" fillId="4" borderId="3" xfId="7" applyNumberFormat="1" applyFont="1" applyFill="1" applyBorder="1" applyAlignment="1">
      <alignment horizontal="center" vertical="center" wrapText="1"/>
    </xf>
    <xf numFmtId="9" fontId="215" fillId="63" borderId="3" xfId="7" applyFont="1" applyFill="1" applyBorder="1" applyAlignment="1">
      <alignment horizontal="center" vertical="center" wrapText="1" readingOrder="1"/>
    </xf>
    <xf numFmtId="9" fontId="214" fillId="63" borderId="3" xfId="7" applyFont="1" applyFill="1" applyBorder="1" applyAlignment="1">
      <alignment horizontal="center" vertical="center" wrapText="1" readingOrder="1"/>
    </xf>
    <xf numFmtId="182" fontId="211" fillId="61" borderId="3" xfId="52" applyNumberFormat="1" applyFont="1" applyFill="1" applyBorder="1" applyAlignment="1">
      <alignment horizontal="right" vertical="center" wrapText="1" readingOrder="1"/>
    </xf>
    <xf numFmtId="9" fontId="211" fillId="61" borderId="3" xfId="2" applyFont="1" applyFill="1" applyBorder="1" applyAlignment="1">
      <alignment horizontal="center" vertical="center" wrapText="1" readingOrder="1"/>
    </xf>
    <xf numFmtId="9" fontId="211" fillId="61" borderId="3" xfId="6" applyFont="1" applyFill="1" applyBorder="1" applyAlignment="1">
      <alignment horizontal="center" vertical="center" wrapText="1" readingOrder="1"/>
    </xf>
    <xf numFmtId="172" fontId="211" fillId="61" borderId="3" xfId="6" applyNumberFormat="1" applyFont="1" applyFill="1" applyBorder="1" applyAlignment="1">
      <alignment horizontal="center" vertical="center" wrapText="1" readingOrder="1"/>
    </xf>
    <xf numFmtId="9" fontId="214" fillId="61" borderId="3" xfId="7" applyFont="1" applyFill="1" applyBorder="1" applyAlignment="1">
      <alignment horizontal="center" vertical="center" wrapText="1" readingOrder="1"/>
    </xf>
    <xf numFmtId="178" fontId="211" fillId="61" borderId="3" xfId="4" applyNumberFormat="1" applyFont="1" applyFill="1" applyBorder="1" applyAlignment="1">
      <alignment horizontal="right" vertical="center" wrapText="1" readingOrder="1"/>
    </xf>
    <xf numFmtId="178" fontId="196" fillId="0" borderId="3" xfId="4" applyNumberFormat="1" applyFont="1" applyBorder="1" applyAlignment="1">
      <alignment vertical="center" wrapText="1" readingOrder="1"/>
    </xf>
    <xf numFmtId="9" fontId="196" fillId="0" borderId="3" xfId="2" applyFont="1" applyFill="1" applyBorder="1" applyAlignment="1">
      <alignment horizontal="center" vertical="center" wrapText="1" readingOrder="1"/>
    </xf>
    <xf numFmtId="9" fontId="111" fillId="69" borderId="3" xfId="7" applyFont="1" applyFill="1" applyBorder="1" applyAlignment="1">
      <alignment horizontal="center" vertical="center" wrapText="1" readingOrder="1"/>
    </xf>
    <xf numFmtId="9" fontId="215" fillId="48" borderId="3" xfId="7" applyFont="1" applyFill="1" applyBorder="1" applyAlignment="1">
      <alignment horizontal="center" vertical="center" wrapText="1" readingOrder="1"/>
    </xf>
    <xf numFmtId="172" fontId="196" fillId="0" borderId="3" xfId="2" applyNumberFormat="1" applyFont="1" applyFill="1" applyBorder="1" applyAlignment="1">
      <alignment horizontal="center" vertical="center" wrapText="1" readingOrder="1"/>
    </xf>
    <xf numFmtId="9" fontId="217" fillId="67" borderId="3" xfId="7" applyFont="1" applyFill="1" applyBorder="1" applyAlignment="1">
      <alignment horizontal="center" vertical="center" wrapText="1" readingOrder="1"/>
    </xf>
    <xf numFmtId="178" fontId="196" fillId="4" borderId="3" xfId="4" applyNumberFormat="1" applyFont="1" applyFill="1" applyBorder="1" applyAlignment="1">
      <alignment vertical="center" wrapText="1" readingOrder="1"/>
    </xf>
    <xf numFmtId="9" fontId="214" fillId="48" borderId="3" xfId="7" applyFont="1" applyFill="1" applyBorder="1" applyAlignment="1">
      <alignment horizontal="center" vertical="center" wrapText="1" readingOrder="1"/>
    </xf>
    <xf numFmtId="178" fontId="128" fillId="0" borderId="3" xfId="4" applyNumberFormat="1" applyFont="1" applyBorder="1" applyAlignment="1">
      <alignment vertical="center" wrapText="1" readingOrder="1"/>
    </xf>
    <xf numFmtId="178" fontId="211" fillId="55" borderId="3" xfId="4" applyNumberFormat="1" applyFont="1" applyFill="1" applyBorder="1" applyAlignment="1">
      <alignment vertical="center" wrapText="1" readingOrder="1"/>
    </xf>
    <xf numFmtId="9" fontId="211" fillId="55" borderId="3" xfId="2" applyFont="1" applyFill="1" applyBorder="1" applyAlignment="1">
      <alignment horizontal="center" vertical="center" wrapText="1" readingOrder="1"/>
    </xf>
    <xf numFmtId="9" fontId="211" fillId="55" borderId="3" xfId="6" applyFont="1" applyFill="1" applyBorder="1" applyAlignment="1">
      <alignment horizontal="center" vertical="center" wrapText="1" readingOrder="1"/>
    </xf>
    <xf numFmtId="172" fontId="211" fillId="55" borderId="3" xfId="6" applyNumberFormat="1" applyFont="1" applyFill="1" applyBorder="1" applyAlignment="1">
      <alignment horizontal="center" vertical="center" wrapText="1" readingOrder="1"/>
    </xf>
    <xf numFmtId="9" fontId="215" fillId="55" borderId="3" xfId="7" applyFont="1" applyFill="1" applyBorder="1" applyAlignment="1">
      <alignment horizontal="center" vertical="center" wrapText="1" readingOrder="1"/>
    </xf>
    <xf numFmtId="178" fontId="211" fillId="55" borderId="3" xfId="4" applyNumberFormat="1" applyFont="1" applyFill="1" applyBorder="1" applyAlignment="1">
      <alignment horizontal="right" vertical="center" wrapText="1" readingOrder="1"/>
    </xf>
    <xf numFmtId="178" fontId="211" fillId="61" borderId="3" xfId="4" applyNumberFormat="1" applyFont="1" applyFill="1" applyBorder="1" applyAlignment="1">
      <alignment vertical="center" wrapText="1" readingOrder="1"/>
    </xf>
    <xf numFmtId="182" fontId="211" fillId="61" borderId="3" xfId="52" applyNumberFormat="1" applyFont="1" applyFill="1" applyBorder="1" applyAlignment="1">
      <alignment vertical="center" wrapText="1" readingOrder="1"/>
    </xf>
    <xf numFmtId="9" fontId="215" fillId="61" borderId="3" xfId="7" applyFont="1" applyFill="1" applyBorder="1" applyAlignment="1">
      <alignment horizontal="center" vertical="center" wrapText="1" readingOrder="1"/>
    </xf>
    <xf numFmtId="0" fontId="106" fillId="4" borderId="7" xfId="0" applyFont="1" applyFill="1" applyBorder="1" applyAlignment="1">
      <alignment horizontal="left" vertical="center" wrapText="1" readingOrder="1"/>
    </xf>
    <xf numFmtId="180" fontId="106" fillId="4" borderId="3" xfId="0" applyNumberFormat="1" applyFont="1" applyFill="1" applyBorder="1" applyAlignment="1">
      <alignment horizontal="center" vertical="center" readingOrder="1"/>
    </xf>
    <xf numFmtId="178" fontId="117" fillId="4" borderId="2" xfId="0" applyNumberFormat="1" applyFont="1" applyFill="1" applyBorder="1" applyAlignment="1">
      <alignment horizontal="right" vertical="center" readingOrder="1"/>
    </xf>
    <xf numFmtId="178" fontId="0" fillId="4" borderId="0" xfId="0" applyNumberFormat="1" applyFill="1" applyBorder="1"/>
    <xf numFmtId="9" fontId="106" fillId="4" borderId="4" xfId="2" applyFont="1" applyFill="1" applyBorder="1" applyAlignment="1">
      <alignment horizontal="center" vertical="center" readingOrder="1"/>
    </xf>
    <xf numFmtId="185" fontId="213" fillId="0" borderId="1" xfId="0" applyNumberFormat="1" applyFont="1" applyFill="1" applyBorder="1" applyAlignment="1">
      <alignment horizontal="right" vertical="center" wrapText="1" readingOrder="1"/>
    </xf>
    <xf numFmtId="0" fontId="106" fillId="0" borderId="37" xfId="0" applyFont="1" applyFill="1" applyBorder="1" applyAlignment="1">
      <alignment horizontal="center" vertical="center" readingOrder="1"/>
    </xf>
    <xf numFmtId="0" fontId="106" fillId="0" borderId="37" xfId="0" applyFont="1" applyFill="1" applyBorder="1" applyAlignment="1">
      <alignment vertical="center" wrapText="1" readingOrder="1"/>
    </xf>
    <xf numFmtId="0" fontId="106" fillId="0" borderId="37" xfId="0" applyFont="1" applyFill="1" applyBorder="1" applyAlignment="1">
      <alignment horizontal="left" vertical="center" wrapText="1" readingOrder="1"/>
    </xf>
    <xf numFmtId="178" fontId="106" fillId="0" borderId="37" xfId="0" applyNumberFormat="1" applyFont="1" applyFill="1" applyBorder="1" applyAlignment="1">
      <alignment horizontal="right" vertical="center" readingOrder="1"/>
    </xf>
    <xf numFmtId="180" fontId="106" fillId="0" borderId="37" xfId="0" applyNumberFormat="1" applyFont="1" applyFill="1" applyBorder="1" applyAlignment="1">
      <alignment horizontal="right" vertical="center" readingOrder="1"/>
    </xf>
    <xf numFmtId="180" fontId="206" fillId="0" borderId="37" xfId="0" applyNumberFormat="1" applyFont="1" applyFill="1" applyBorder="1" applyAlignment="1">
      <alignment horizontal="right" vertical="center" readingOrder="1"/>
    </xf>
    <xf numFmtId="178" fontId="1" fillId="0" borderId="0" xfId="0" applyNumberFormat="1" applyFont="1" applyFill="1" applyBorder="1"/>
    <xf numFmtId="0" fontId="97" fillId="0" borderId="0" xfId="0" applyFont="1" applyFill="1"/>
    <xf numFmtId="0" fontId="182" fillId="59" borderId="21" xfId="4" applyFont="1" applyFill="1" applyBorder="1" applyAlignment="1">
      <alignment horizontal="center" vertical="center"/>
    </xf>
    <xf numFmtId="0" fontId="182" fillId="59" borderId="22" xfId="4" applyFont="1" applyFill="1" applyBorder="1" applyAlignment="1">
      <alignment horizontal="center" vertical="center"/>
    </xf>
    <xf numFmtId="0" fontId="182" fillId="59" borderId="23" xfId="4" applyFont="1" applyFill="1" applyBorder="1" applyAlignment="1">
      <alignment horizontal="center" vertical="center"/>
    </xf>
    <xf numFmtId="0" fontId="70" fillId="3" borderId="0" xfId="0" applyFont="1" applyFill="1" applyAlignment="1">
      <alignment horizontal="center" vertical="center" wrapText="1" readingOrder="1"/>
    </xf>
    <xf numFmtId="0" fontId="183" fillId="59" borderId="21" xfId="0" applyFont="1" applyFill="1" applyBorder="1" applyAlignment="1">
      <alignment horizontal="center" vertical="center" wrapText="1" readingOrder="1"/>
    </xf>
    <xf numFmtId="0" fontId="183" fillId="59" borderId="22" xfId="0" applyFont="1" applyFill="1" applyBorder="1" applyAlignment="1">
      <alignment horizontal="center" vertical="center" wrapText="1" readingOrder="1"/>
    </xf>
    <xf numFmtId="0" fontId="59" fillId="0" borderId="7" xfId="0" applyFont="1" applyBorder="1" applyAlignment="1">
      <alignment horizontal="center" vertical="center" wrapText="1" readingOrder="1"/>
    </xf>
    <xf numFmtId="0" fontId="59" fillId="0" borderId="3" xfId="0" applyFont="1" applyBorder="1" applyAlignment="1">
      <alignment horizontal="center" vertical="center" wrapText="1" readingOrder="1"/>
    </xf>
    <xf numFmtId="0" fontId="59" fillId="0" borderId="5" xfId="0" applyFont="1" applyBorder="1" applyAlignment="1">
      <alignment horizontal="center" vertical="center" wrapText="1" readingOrder="1"/>
    </xf>
    <xf numFmtId="0" fontId="67" fillId="0" borderId="14" xfId="0" applyFont="1" applyBorder="1" applyAlignment="1">
      <alignment horizontal="left" vertical="center" wrapText="1" readingOrder="1"/>
    </xf>
    <xf numFmtId="179" fontId="208" fillId="7" borderId="13" xfId="0" applyNumberFormat="1" applyFont="1" applyFill="1" applyBorder="1" applyAlignment="1">
      <alignment horizontal="center"/>
    </xf>
    <xf numFmtId="179" fontId="208" fillId="7" borderId="14" xfId="0" applyNumberFormat="1" applyFont="1" applyFill="1" applyBorder="1" applyAlignment="1">
      <alignment horizontal="center"/>
    </xf>
    <xf numFmtId="179" fontId="208" fillId="7" borderId="15" xfId="0" applyNumberFormat="1" applyFont="1" applyFill="1" applyBorder="1" applyAlignment="1">
      <alignment horizontal="center"/>
    </xf>
    <xf numFmtId="177" fontId="186" fillId="0" borderId="0" xfId="0" applyNumberFormat="1" applyFont="1" applyAlignment="1">
      <alignment horizontal="center"/>
    </xf>
    <xf numFmtId="177" fontId="101" fillId="0" borderId="0" xfId="0" applyNumberFormat="1" applyFont="1" applyAlignment="1">
      <alignment horizontal="center" wrapText="1"/>
    </xf>
    <xf numFmtId="0" fontId="131" fillId="59" borderId="62" xfId="0" applyFont="1" applyFill="1" applyBorder="1" applyAlignment="1">
      <alignment horizontal="center" vertical="center" wrapText="1" readingOrder="1"/>
    </xf>
    <xf numFmtId="0" fontId="131" fillId="59" borderId="0" xfId="0" applyFont="1" applyFill="1" applyAlignment="1">
      <alignment horizontal="center" vertical="center" wrapText="1" readingOrder="1"/>
    </xf>
    <xf numFmtId="0" fontId="185" fillId="0" borderId="18" xfId="0" applyFont="1" applyBorder="1" applyAlignment="1">
      <alignment horizontal="left" vertical="center" wrapText="1" readingOrder="1"/>
    </xf>
    <xf numFmtId="0" fontId="185" fillId="0" borderId="19" xfId="0" applyFont="1" applyBorder="1" applyAlignment="1">
      <alignment horizontal="left" vertical="center" wrapText="1" readingOrder="1"/>
    </xf>
    <xf numFmtId="177" fontId="101" fillId="0" borderId="16" xfId="0" applyNumberFormat="1" applyFont="1" applyBorder="1" applyAlignment="1">
      <alignment horizontal="center" wrapText="1"/>
    </xf>
    <xf numFmtId="0" fontId="176" fillId="59" borderId="21" xfId="0" applyFont="1" applyFill="1" applyBorder="1" applyAlignment="1">
      <alignment horizontal="center" vertical="center" readingOrder="1"/>
    </xf>
    <xf numFmtId="0" fontId="176" fillId="59" borderId="22" xfId="0" applyFont="1" applyFill="1" applyBorder="1" applyAlignment="1">
      <alignment horizontal="center" vertical="center" readingOrder="1"/>
    </xf>
    <xf numFmtId="0" fontId="176" fillId="59" borderId="28" xfId="0" applyFont="1" applyFill="1" applyBorder="1" applyAlignment="1">
      <alignment horizontal="center" vertical="center" readingOrder="1"/>
    </xf>
    <xf numFmtId="0" fontId="176" fillId="59" borderId="19" xfId="0" applyFont="1" applyFill="1" applyBorder="1" applyAlignment="1">
      <alignment horizontal="center" vertical="center" readingOrder="1"/>
    </xf>
    <xf numFmtId="0" fontId="176" fillId="59" borderId="76" xfId="0" applyFont="1" applyFill="1" applyBorder="1" applyAlignment="1">
      <alignment horizontal="center" vertical="center" readingOrder="1"/>
    </xf>
    <xf numFmtId="0" fontId="176" fillId="59" borderId="18" xfId="0" applyFont="1" applyFill="1" applyBorder="1" applyAlignment="1">
      <alignment horizontal="center" vertical="center" readingOrder="1"/>
    </xf>
    <xf numFmtId="0" fontId="176" fillId="59" borderId="13" xfId="0" applyFont="1" applyFill="1" applyBorder="1" applyAlignment="1">
      <alignment horizontal="center" vertical="center" readingOrder="1"/>
    </xf>
    <xf numFmtId="0" fontId="176" fillId="59" borderId="14" xfId="0" applyFont="1" applyFill="1" applyBorder="1" applyAlignment="1">
      <alignment horizontal="center" vertical="center" readingOrder="1"/>
    </xf>
    <xf numFmtId="0" fontId="176" fillId="59" borderId="86" xfId="0" applyFont="1" applyFill="1" applyBorder="1" applyAlignment="1">
      <alignment horizontal="center" vertical="center" readingOrder="1"/>
    </xf>
    <xf numFmtId="0" fontId="176" fillId="59" borderId="23" xfId="0" applyFont="1" applyFill="1" applyBorder="1" applyAlignment="1">
      <alignment horizontal="center" vertical="center" readingOrder="1"/>
    </xf>
    <xf numFmtId="180" fontId="126" fillId="60" borderId="44" xfId="0" applyNumberFormat="1" applyFont="1" applyFill="1" applyBorder="1" applyAlignment="1">
      <alignment horizontal="center" vertical="center" readingOrder="1"/>
    </xf>
    <xf numFmtId="180" fontId="126" fillId="60" borderId="10" xfId="0" applyNumberFormat="1" applyFont="1" applyFill="1" applyBorder="1" applyAlignment="1">
      <alignment horizontal="center" vertical="center" readingOrder="1"/>
    </xf>
    <xf numFmtId="0" fontId="106" fillId="0" borderId="74" xfId="0" applyFont="1" applyBorder="1" applyAlignment="1">
      <alignment horizontal="center" vertical="center" wrapText="1"/>
    </xf>
    <xf numFmtId="0" fontId="106" fillId="0" borderId="50" xfId="0" applyFont="1" applyBorder="1" applyAlignment="1">
      <alignment horizontal="center" vertical="center" wrapText="1"/>
    </xf>
    <xf numFmtId="180" fontId="126" fillId="60" borderId="4" xfId="0" applyNumberFormat="1" applyFont="1" applyFill="1" applyBorder="1" applyAlignment="1">
      <alignment horizontal="center" vertical="center" readingOrder="1"/>
    </xf>
    <xf numFmtId="178" fontId="126" fillId="60" borderId="8" xfId="0" applyNumberFormat="1" applyFont="1" applyFill="1" applyBorder="1" applyAlignment="1">
      <alignment horizontal="center" vertical="center" readingOrder="1"/>
    </xf>
    <xf numFmtId="178" fontId="126" fillId="60" borderId="50" xfId="0" applyNumberFormat="1" applyFont="1" applyFill="1" applyBorder="1" applyAlignment="1">
      <alignment horizontal="center" vertical="center" readingOrder="1"/>
    </xf>
    <xf numFmtId="180" fontId="126" fillId="60" borderId="74" xfId="0" applyNumberFormat="1" applyFont="1" applyFill="1" applyBorder="1" applyAlignment="1">
      <alignment horizontal="center" vertical="center" readingOrder="1"/>
    </xf>
    <xf numFmtId="180" fontId="126" fillId="60" borderId="50" xfId="0" applyNumberFormat="1" applyFont="1" applyFill="1" applyBorder="1" applyAlignment="1">
      <alignment horizontal="center" vertical="center" readingOrder="1"/>
    </xf>
    <xf numFmtId="180" fontId="126" fillId="60" borderId="8" xfId="0" applyNumberFormat="1" applyFont="1" applyFill="1" applyBorder="1" applyAlignment="1">
      <alignment horizontal="center" vertical="center" readingOrder="1"/>
    </xf>
    <xf numFmtId="180" fontId="126" fillId="60" borderId="5" xfId="0" applyNumberFormat="1" applyFont="1" applyFill="1" applyBorder="1" applyAlignment="1">
      <alignment horizontal="center" vertical="center" readingOrder="1"/>
    </xf>
    <xf numFmtId="0" fontId="126" fillId="55" borderId="4" xfId="0" applyFont="1" applyFill="1" applyBorder="1" applyAlignment="1">
      <alignment horizontal="center" vertical="center" wrapText="1" readingOrder="1"/>
    </xf>
    <xf numFmtId="0" fontId="126" fillId="55" borderId="9" xfId="0" applyFont="1" applyFill="1" applyBorder="1" applyAlignment="1">
      <alignment horizontal="center" vertical="center" wrapText="1" readingOrder="1"/>
    </xf>
    <xf numFmtId="0" fontId="126" fillId="55" borderId="10" xfId="0" applyFont="1" applyFill="1" applyBorder="1" applyAlignment="1">
      <alignment horizontal="center" vertical="center" wrapText="1" readingOrder="1"/>
    </xf>
    <xf numFmtId="0" fontId="126" fillId="55" borderId="62" xfId="0" applyFont="1" applyFill="1" applyBorder="1" applyAlignment="1">
      <alignment horizontal="center" vertical="center" wrapText="1" readingOrder="1"/>
    </xf>
    <xf numFmtId="0" fontId="126" fillId="55" borderId="0" xfId="0" applyFont="1" applyFill="1" applyAlignment="1">
      <alignment horizontal="center" vertical="center" wrapText="1" readingOrder="1"/>
    </xf>
    <xf numFmtId="0" fontId="126" fillId="55" borderId="12" xfId="0" applyFont="1" applyFill="1" applyBorder="1" applyAlignment="1">
      <alignment horizontal="center" vertical="center" wrapText="1" readingOrder="1"/>
    </xf>
    <xf numFmtId="0" fontId="126" fillId="55" borderId="8" xfId="0" applyFont="1" applyFill="1" applyBorder="1" applyAlignment="1">
      <alignment horizontal="center" vertical="center" wrapText="1" readingOrder="1"/>
    </xf>
    <xf numFmtId="0" fontId="126" fillId="55" borderId="56" xfId="0" applyFont="1" applyFill="1" applyBorder="1" applyAlignment="1">
      <alignment horizontal="center" vertical="center" wrapText="1" readingOrder="1"/>
    </xf>
    <xf numFmtId="0" fontId="126" fillId="55" borderId="50" xfId="0" applyFont="1" applyFill="1" applyBorder="1" applyAlignment="1">
      <alignment horizontal="center" vertical="center" wrapText="1" readingOrder="1"/>
    </xf>
    <xf numFmtId="0" fontId="126" fillId="55" borderId="11" xfId="0" applyFont="1" applyFill="1" applyBorder="1" applyAlignment="1">
      <alignment horizontal="center" vertical="center" wrapText="1" readingOrder="1"/>
    </xf>
    <xf numFmtId="0" fontId="126" fillId="55" borderId="2" xfId="0" applyFont="1" applyFill="1" applyBorder="1" applyAlignment="1">
      <alignment horizontal="center" vertical="center" wrapText="1" readingOrder="1"/>
    </xf>
    <xf numFmtId="0" fontId="126" fillId="55" borderId="51" xfId="0" applyFont="1" applyFill="1" applyBorder="1" applyAlignment="1">
      <alignment horizontal="center" vertical="center" wrapText="1" readingOrder="1"/>
    </xf>
    <xf numFmtId="0" fontId="126" fillId="0" borderId="3" xfId="0" applyFont="1" applyFill="1" applyBorder="1" applyAlignment="1">
      <alignment horizontal="center" vertical="center" wrapText="1" readingOrder="1"/>
    </xf>
    <xf numFmtId="0" fontId="126" fillId="0" borderId="36" xfId="0" applyFont="1" applyFill="1" applyBorder="1" applyAlignment="1">
      <alignment horizontal="center" vertical="center" wrapText="1" readingOrder="1"/>
    </xf>
    <xf numFmtId="0" fontId="126" fillId="0" borderId="45" xfId="0" applyFont="1" applyFill="1" applyBorder="1" applyAlignment="1">
      <alignment horizontal="center" vertical="center" wrapText="1" readingOrder="1"/>
    </xf>
    <xf numFmtId="0" fontId="192" fillId="0" borderId="0" xfId="0" applyFont="1" applyBorder="1" applyAlignment="1">
      <alignment horizontal="left" vertical="top" readingOrder="1"/>
    </xf>
    <xf numFmtId="0" fontId="192" fillId="0" borderId="0" xfId="0" applyFont="1" applyAlignment="1">
      <alignment horizontal="left" vertical="top" readingOrder="1"/>
    </xf>
    <xf numFmtId="0" fontId="192" fillId="0" borderId="21" xfId="0" applyFont="1" applyBorder="1" applyAlignment="1">
      <alignment horizontal="left" vertical="top" readingOrder="1"/>
    </xf>
    <xf numFmtId="0" fontId="192" fillId="0" borderId="19" xfId="0" applyFont="1" applyBorder="1" applyAlignment="1">
      <alignment horizontal="left" vertical="top" readingOrder="1"/>
    </xf>
    <xf numFmtId="0" fontId="207" fillId="0" borderId="19" xfId="0" applyFont="1" applyBorder="1" applyAlignment="1">
      <alignment horizontal="left" vertical="top" readingOrder="1"/>
    </xf>
    <xf numFmtId="0" fontId="192" fillId="0" borderId="20" xfId="0" applyFont="1" applyBorder="1" applyAlignment="1">
      <alignment horizontal="left" vertical="top" readingOrder="1"/>
    </xf>
    <xf numFmtId="180" fontId="126" fillId="0" borderId="4" xfId="0" applyNumberFormat="1" applyFont="1" applyBorder="1" applyAlignment="1">
      <alignment horizontal="center" vertical="center" readingOrder="1"/>
    </xf>
    <xf numFmtId="180" fontId="126" fillId="0" borderId="10" xfId="0" applyNumberFormat="1" applyFont="1" applyBorder="1" applyAlignment="1">
      <alignment horizontal="center" vertical="center" readingOrder="1"/>
    </xf>
    <xf numFmtId="180" fontId="126" fillId="60" borderId="88" xfId="0" applyNumberFormat="1" applyFont="1" applyFill="1" applyBorder="1" applyAlignment="1">
      <alignment horizontal="center" vertical="center" readingOrder="1"/>
    </xf>
    <xf numFmtId="180" fontId="126" fillId="60" borderId="57" xfId="0" applyNumberFormat="1" applyFont="1" applyFill="1" applyBorder="1" applyAlignment="1">
      <alignment horizontal="center" vertical="center" readingOrder="1"/>
    </xf>
    <xf numFmtId="180" fontId="126" fillId="55" borderId="4" xfId="0" applyNumberFormat="1" applyFont="1" applyFill="1" applyBorder="1" applyAlignment="1">
      <alignment horizontal="center" vertical="center" readingOrder="1"/>
    </xf>
    <xf numFmtId="180" fontId="126" fillId="55" borderId="10" xfId="0" applyNumberFormat="1" applyFont="1" applyFill="1" applyBorder="1" applyAlignment="1">
      <alignment horizontal="center" vertical="center" readingOrder="1"/>
    </xf>
    <xf numFmtId="0" fontId="192" fillId="0" borderId="22" xfId="0" applyFont="1" applyBorder="1" applyAlignment="1">
      <alignment horizontal="left" vertical="top" readingOrder="1"/>
    </xf>
    <xf numFmtId="180" fontId="126" fillId="60" borderId="3" xfId="0" applyNumberFormat="1" applyFont="1" applyFill="1" applyBorder="1" applyAlignment="1">
      <alignment horizontal="center" vertical="center" readingOrder="1"/>
    </xf>
    <xf numFmtId="0" fontId="192" fillId="0" borderId="14" xfId="0" applyFont="1" applyBorder="1" applyAlignment="1">
      <alignment horizontal="left" vertical="top" readingOrder="1"/>
    </xf>
    <xf numFmtId="0" fontId="207" fillId="0" borderId="14" xfId="0" applyFont="1" applyBorder="1" applyAlignment="1">
      <alignment horizontal="left" vertical="top" readingOrder="1"/>
    </xf>
    <xf numFmtId="0" fontId="126" fillId="0" borderId="30" xfId="0" applyFont="1" applyFill="1" applyBorder="1" applyAlignment="1">
      <alignment horizontal="center" vertical="center" wrapText="1" readingOrder="1"/>
    </xf>
    <xf numFmtId="0" fontId="126" fillId="0" borderId="32" xfId="0" applyFont="1" applyFill="1" applyBorder="1" applyAlignment="1">
      <alignment horizontal="center" vertical="center" wrapText="1" readingOrder="1"/>
    </xf>
    <xf numFmtId="0" fontId="207" fillId="0" borderId="22" xfId="0" applyFont="1" applyBorder="1" applyAlignment="1">
      <alignment horizontal="left" vertical="top" readingOrder="1"/>
    </xf>
    <xf numFmtId="0" fontId="176" fillId="59" borderId="88" xfId="0" applyFont="1" applyFill="1" applyBorder="1" applyAlignment="1">
      <alignment horizontal="center" vertical="center" readingOrder="1"/>
    </xf>
    <xf numFmtId="0" fontId="176" fillId="59" borderId="90" xfId="0" applyFont="1" applyFill="1" applyBorder="1" applyAlignment="1">
      <alignment horizontal="center" vertical="center" readingOrder="1"/>
    </xf>
    <xf numFmtId="0" fontId="176" fillId="59" borderId="57" xfId="0" applyFont="1" applyFill="1" applyBorder="1" applyAlignment="1">
      <alignment horizontal="center" vertical="center" readingOrder="1"/>
    </xf>
    <xf numFmtId="0" fontId="126" fillId="60" borderId="4" xfId="0" applyFont="1" applyFill="1" applyBorder="1" applyAlignment="1">
      <alignment horizontal="center" vertical="center" wrapText="1" readingOrder="1"/>
    </xf>
    <xf numFmtId="0" fontId="126" fillId="60" borderId="9" xfId="0" applyFont="1" applyFill="1" applyBorder="1" applyAlignment="1">
      <alignment horizontal="center" vertical="center" wrapText="1" readingOrder="1"/>
    </xf>
    <xf numFmtId="0" fontId="126" fillId="60" borderId="10" xfId="0" applyFont="1" applyFill="1" applyBorder="1" applyAlignment="1">
      <alignment horizontal="center" vertical="center" wrapText="1" readingOrder="1"/>
    </xf>
    <xf numFmtId="0" fontId="126" fillId="60" borderId="8" xfId="0" applyFont="1" applyFill="1" applyBorder="1" applyAlignment="1">
      <alignment horizontal="center" vertical="center" wrapText="1" readingOrder="1"/>
    </xf>
    <xf numFmtId="0" fontId="126" fillId="60" borderId="56" xfId="0" applyFont="1" applyFill="1" applyBorder="1" applyAlignment="1">
      <alignment horizontal="center" vertical="center" wrapText="1" readingOrder="1"/>
    </xf>
    <xf numFmtId="0" fontId="126" fillId="60" borderId="50" xfId="0" applyFont="1" applyFill="1" applyBorder="1" applyAlignment="1">
      <alignment horizontal="center" vertical="center" wrapText="1" readingOrder="1"/>
    </xf>
    <xf numFmtId="0" fontId="126" fillId="55" borderId="3" xfId="0" applyFont="1" applyFill="1" applyBorder="1" applyAlignment="1">
      <alignment horizontal="center" vertical="center" wrapText="1" readingOrder="1"/>
    </xf>
    <xf numFmtId="0" fontId="176" fillId="59" borderId="19" xfId="0" applyFont="1" applyFill="1" applyBorder="1" applyAlignment="1">
      <alignment horizontal="center" vertical="center" wrapText="1" readingOrder="1"/>
    </xf>
    <xf numFmtId="15" fontId="127" fillId="0" borderId="16" xfId="0" applyNumberFormat="1" applyFont="1" applyBorder="1" applyAlignment="1">
      <alignment horizontal="center" vertical="center" readingOrder="1"/>
    </xf>
    <xf numFmtId="15" fontId="127" fillId="0" borderId="0" xfId="0" applyNumberFormat="1" applyFont="1" applyAlignment="1">
      <alignment horizontal="center" vertical="center" readingOrder="1"/>
    </xf>
    <xf numFmtId="15" fontId="197" fillId="0" borderId="0" xfId="0" applyNumberFormat="1" applyFont="1" applyAlignment="1">
      <alignment horizontal="center" vertical="center" readingOrder="1"/>
    </xf>
    <xf numFmtId="177" fontId="127" fillId="0" borderId="16" xfId="0" applyNumberFormat="1" applyFont="1" applyBorder="1" applyAlignment="1">
      <alignment horizontal="center" vertical="center" readingOrder="1"/>
    </xf>
    <xf numFmtId="177" fontId="127" fillId="0" borderId="0" xfId="0" applyNumberFormat="1" applyFont="1" applyAlignment="1">
      <alignment horizontal="center" vertical="center" readingOrder="1"/>
    </xf>
    <xf numFmtId="177" fontId="197" fillId="0" borderId="0" xfId="0" applyNumberFormat="1" applyFont="1" applyAlignment="1">
      <alignment horizontal="center" vertical="center" readingOrder="1"/>
    </xf>
    <xf numFmtId="177" fontId="126" fillId="0" borderId="16" xfId="0" applyNumberFormat="1" applyFont="1" applyBorder="1" applyAlignment="1">
      <alignment horizontal="center" vertical="center" readingOrder="1"/>
    </xf>
    <xf numFmtId="177" fontId="126" fillId="0" borderId="0" xfId="0" applyNumberFormat="1" applyFont="1" applyAlignment="1">
      <alignment horizontal="center" vertical="center" readingOrder="1"/>
    </xf>
    <xf numFmtId="177" fontId="176" fillId="0" borderId="0" xfId="0" applyNumberFormat="1" applyFont="1" applyAlignment="1">
      <alignment horizontal="center" vertical="center" readingOrder="1"/>
    </xf>
    <xf numFmtId="0" fontId="126" fillId="4" borderId="87" xfId="0" applyFont="1" applyFill="1" applyBorder="1" applyAlignment="1">
      <alignment horizontal="center" vertical="center" wrapText="1" readingOrder="1"/>
    </xf>
    <xf numFmtId="0" fontId="126" fillId="4" borderId="44" xfId="0" applyFont="1" applyFill="1" applyBorder="1" applyAlignment="1">
      <alignment horizontal="center" vertical="center" wrapText="1" readingOrder="1"/>
    </xf>
    <xf numFmtId="0" fontId="176" fillId="4" borderId="45" xfId="0" applyFont="1" applyFill="1" applyBorder="1" applyAlignment="1">
      <alignment horizontal="center" vertical="center" wrapText="1" readingOrder="1"/>
    </xf>
    <xf numFmtId="0" fontId="126" fillId="4" borderId="30" xfId="0" applyFont="1" applyFill="1" applyBorder="1" applyAlignment="1">
      <alignment horizontal="center" vertical="center" wrapText="1" readingOrder="1"/>
    </xf>
    <xf numFmtId="0" fontId="126" fillId="4" borderId="32" xfId="0" applyFont="1" applyFill="1" applyBorder="1" applyAlignment="1">
      <alignment horizontal="center" vertical="center" wrapText="1" readingOrder="1"/>
    </xf>
    <xf numFmtId="0" fontId="126" fillId="4" borderId="0" xfId="0" applyFont="1" applyFill="1" applyBorder="1" applyAlignment="1">
      <alignment horizontal="center" vertical="center" wrapText="1" readingOrder="1"/>
    </xf>
    <xf numFmtId="0" fontId="126" fillId="4" borderId="16" xfId="0" applyFont="1" applyFill="1" applyBorder="1" applyAlignment="1">
      <alignment horizontal="center" vertical="center" wrapText="1" readingOrder="1"/>
    </xf>
    <xf numFmtId="0" fontId="126" fillId="3" borderId="0" xfId="0" applyFont="1" applyFill="1" applyBorder="1" applyAlignment="1">
      <alignment horizontal="center" vertical="center" wrapText="1" readingOrder="1"/>
    </xf>
    <xf numFmtId="0" fontId="126" fillId="4" borderId="48" xfId="0" applyFont="1" applyFill="1" applyBorder="1" applyAlignment="1">
      <alignment horizontal="center" vertical="center" wrapText="1" readingOrder="1"/>
    </xf>
    <xf numFmtId="0" fontId="176" fillId="4" borderId="44" xfId="0" applyFont="1" applyFill="1" applyBorder="1" applyAlignment="1">
      <alignment horizontal="center" vertical="center" wrapText="1" readingOrder="1"/>
    </xf>
    <xf numFmtId="0" fontId="176" fillId="0" borderId="45" xfId="0" applyFont="1" applyFill="1" applyBorder="1" applyAlignment="1">
      <alignment horizontal="center" vertical="center" wrapText="1" readingOrder="1"/>
    </xf>
    <xf numFmtId="0" fontId="207" fillId="0" borderId="0" xfId="0" applyFont="1" applyAlignment="1">
      <alignment horizontal="left" vertical="top" readingOrder="1"/>
    </xf>
    <xf numFmtId="0" fontId="126" fillId="0" borderId="35" xfId="0" applyFont="1" applyFill="1" applyBorder="1" applyAlignment="1">
      <alignment horizontal="center" vertical="center" wrapText="1" readingOrder="1"/>
    </xf>
    <xf numFmtId="0" fontId="126" fillId="0" borderId="54" xfId="0" applyFont="1" applyFill="1" applyBorder="1" applyAlignment="1">
      <alignment horizontal="center" vertical="center" wrapText="1" readingOrder="1"/>
    </xf>
    <xf numFmtId="0" fontId="176" fillId="0" borderId="55" xfId="0" applyFont="1" applyFill="1" applyBorder="1" applyAlignment="1">
      <alignment horizontal="center" vertical="center" wrapText="1" readingOrder="1"/>
    </xf>
    <xf numFmtId="0" fontId="126" fillId="0" borderId="55" xfId="0" applyFont="1" applyFill="1" applyBorder="1" applyAlignment="1">
      <alignment horizontal="center" vertical="center" wrapText="1" readingOrder="1"/>
    </xf>
    <xf numFmtId="178" fontId="126" fillId="60" borderId="45" xfId="0" applyNumberFormat="1" applyFont="1" applyFill="1" applyBorder="1" applyAlignment="1">
      <alignment horizontal="center" vertical="center" readingOrder="1"/>
    </xf>
    <xf numFmtId="178" fontId="126" fillId="60" borderId="57" xfId="0" applyNumberFormat="1" applyFont="1" applyFill="1" applyBorder="1" applyAlignment="1">
      <alignment horizontal="center" vertical="center" readingOrder="1"/>
    </xf>
    <xf numFmtId="0" fontId="126" fillId="4" borderId="13" xfId="0" applyFont="1" applyFill="1" applyBorder="1" applyAlignment="1">
      <alignment horizontal="center" vertical="center" wrapText="1" readingOrder="1"/>
    </xf>
    <xf numFmtId="0" fontId="176" fillId="4" borderId="18" xfId="0" applyFont="1" applyFill="1" applyBorder="1" applyAlignment="1">
      <alignment horizontal="center" vertical="center" wrapText="1" readingOrder="1"/>
    </xf>
    <xf numFmtId="0" fontId="126" fillId="4" borderId="56" xfId="0" applyFont="1" applyFill="1" applyBorder="1" applyAlignment="1">
      <alignment horizontal="center" vertical="center" wrapText="1" readingOrder="1"/>
    </xf>
    <xf numFmtId="0" fontId="126" fillId="4" borderId="2" xfId="0" applyFont="1" applyFill="1" applyBorder="1" applyAlignment="1">
      <alignment horizontal="center" vertical="center" wrapText="1" readingOrder="1"/>
    </xf>
    <xf numFmtId="0" fontId="126" fillId="0" borderId="13" xfId="0" applyFont="1" applyFill="1" applyBorder="1" applyAlignment="1">
      <alignment horizontal="center" vertical="center" wrapText="1" readingOrder="1"/>
    </xf>
    <xf numFmtId="0" fontId="126" fillId="0" borderId="16" xfId="0" applyFont="1" applyFill="1" applyBorder="1" applyAlignment="1">
      <alignment horizontal="center" vertical="center" wrapText="1" readingOrder="1"/>
    </xf>
    <xf numFmtId="0" fontId="126" fillId="0" borderId="18" xfId="0" applyFont="1" applyFill="1" applyBorder="1" applyAlignment="1">
      <alignment horizontal="center" vertical="center" wrapText="1" readingOrder="1"/>
    </xf>
    <xf numFmtId="178" fontId="100" fillId="0" borderId="14" xfId="0" applyNumberFormat="1" applyFont="1" applyBorder="1" applyAlignment="1">
      <alignment horizontal="left" vertical="top" readingOrder="1"/>
    </xf>
    <xf numFmtId="0" fontId="100" fillId="0" borderId="14" xfId="0" applyFont="1" applyBorder="1" applyAlignment="1">
      <alignment horizontal="left" vertical="top" readingOrder="1"/>
    </xf>
    <xf numFmtId="0" fontId="126" fillId="4" borderId="36" xfId="0" applyFont="1" applyFill="1" applyBorder="1" applyAlignment="1">
      <alignment horizontal="center" vertical="center" wrapText="1" readingOrder="1"/>
    </xf>
    <xf numFmtId="0" fontId="126" fillId="4" borderId="45" xfId="0" applyFont="1" applyFill="1" applyBorder="1" applyAlignment="1">
      <alignment horizontal="center" vertical="center" wrapText="1" readingOrder="1"/>
    </xf>
    <xf numFmtId="0" fontId="126" fillId="0" borderId="13" xfId="0" applyFont="1" applyBorder="1" applyAlignment="1">
      <alignment horizontal="center" vertical="center" readingOrder="1"/>
    </xf>
    <xf numFmtId="0" fontId="126" fillId="0" borderId="14" xfId="0" applyFont="1" applyBorder="1" applyAlignment="1">
      <alignment horizontal="center" vertical="center" readingOrder="1"/>
    </xf>
    <xf numFmtId="0" fontId="126" fillId="0" borderId="15" xfId="0" applyFont="1" applyBorder="1" applyAlignment="1">
      <alignment horizontal="center" vertical="center" readingOrder="1"/>
    </xf>
    <xf numFmtId="0" fontId="126" fillId="0" borderId="16" xfId="0" applyFont="1" applyBorder="1" applyAlignment="1">
      <alignment horizontal="center" vertical="center" readingOrder="1"/>
    </xf>
    <xf numFmtId="0" fontId="126" fillId="0" borderId="0" xfId="0" applyFont="1" applyAlignment="1">
      <alignment horizontal="center" vertical="center" readingOrder="1"/>
    </xf>
    <xf numFmtId="0" fontId="126" fillId="0" borderId="17" xfId="0" applyFont="1" applyBorder="1" applyAlignment="1">
      <alignment horizontal="center" vertical="center" readingOrder="1"/>
    </xf>
    <xf numFmtId="0" fontId="126" fillId="0" borderId="18" xfId="0" applyFont="1" applyBorder="1" applyAlignment="1">
      <alignment horizontal="center" vertical="center" readingOrder="1"/>
    </xf>
    <xf numFmtId="0" fontId="126" fillId="0" borderId="19" xfId="0" applyFont="1" applyBorder="1" applyAlignment="1">
      <alignment horizontal="center" vertical="center" readingOrder="1"/>
    </xf>
    <xf numFmtId="0" fontId="126" fillId="0" borderId="20" xfId="0" applyFont="1" applyBorder="1" applyAlignment="1">
      <alignment horizontal="center" vertical="center" readingOrder="1"/>
    </xf>
    <xf numFmtId="0" fontId="176" fillId="59" borderId="3" xfId="4" applyFont="1" applyFill="1" applyBorder="1" applyAlignment="1">
      <alignment horizontal="center" vertical="center" wrapText="1" readingOrder="1"/>
    </xf>
    <xf numFmtId="0" fontId="107" fillId="0" borderId="16" xfId="4" applyFont="1" applyBorder="1" applyAlignment="1">
      <alignment horizontal="center" vertical="center"/>
    </xf>
    <xf numFmtId="0" fontId="107" fillId="0" borderId="0" xfId="4" applyFont="1" applyAlignment="1">
      <alignment horizontal="center" vertical="center"/>
    </xf>
    <xf numFmtId="9" fontId="211" fillId="60" borderId="3" xfId="6" applyFont="1" applyFill="1" applyBorder="1" applyAlignment="1">
      <alignment horizontal="center" vertical="center" wrapText="1" readingOrder="1"/>
    </xf>
    <xf numFmtId="9" fontId="131" fillId="60" borderId="3" xfId="6" applyFont="1" applyFill="1" applyBorder="1" applyAlignment="1">
      <alignment horizontal="center" vertical="center" wrapText="1" readingOrder="1"/>
    </xf>
    <xf numFmtId="9" fontId="111" fillId="0" borderId="3" xfId="2" applyFont="1" applyBorder="1" applyAlignment="1">
      <alignment horizontal="center" vertical="center" wrapText="1" readingOrder="1"/>
    </xf>
    <xf numFmtId="9" fontId="116" fillId="4" borderId="50" xfId="7" applyFont="1" applyFill="1" applyBorder="1" applyAlignment="1">
      <alignment horizontal="center" vertical="center" wrapText="1"/>
    </xf>
    <xf numFmtId="9" fontId="116" fillId="4" borderId="5" xfId="7" applyFont="1" applyFill="1" applyBorder="1" applyAlignment="1">
      <alignment horizontal="center" vertical="center" wrapText="1"/>
    </xf>
    <xf numFmtId="9" fontId="111" fillId="0" borderId="3" xfId="7" applyFont="1" applyFill="1" applyBorder="1" applyAlignment="1">
      <alignment horizontal="center" vertical="center" wrapText="1" readingOrder="1"/>
    </xf>
    <xf numFmtId="9" fontId="116" fillId="0" borderId="3" xfId="7" applyFont="1" applyFill="1" applyBorder="1" applyAlignment="1">
      <alignment horizontal="center" vertical="center" wrapText="1" readingOrder="1"/>
    </xf>
    <xf numFmtId="9" fontId="116" fillId="0" borderId="3" xfId="2" applyFont="1" applyBorder="1" applyAlignment="1">
      <alignment horizontal="center" vertical="center" wrapText="1" readingOrder="1"/>
    </xf>
    <xf numFmtId="0" fontId="100" fillId="0" borderId="0" xfId="0" applyFont="1" applyAlignment="1">
      <alignment horizontal="left" vertical="top" wrapText="1" readingOrder="1"/>
    </xf>
    <xf numFmtId="0" fontId="176" fillId="59" borderId="4" xfId="4" applyFont="1" applyFill="1" applyBorder="1" applyAlignment="1">
      <alignment horizontal="center" vertical="center" wrapText="1" readingOrder="1"/>
    </xf>
    <xf numFmtId="0" fontId="176" fillId="59" borderId="10" xfId="4" applyFont="1" applyFill="1" applyBorder="1" applyAlignment="1">
      <alignment horizontal="center" vertical="center" wrapText="1" readingOrder="1"/>
    </xf>
    <xf numFmtId="192" fontId="107" fillId="0" borderId="16" xfId="4" applyNumberFormat="1" applyFont="1" applyBorder="1" applyAlignment="1">
      <alignment horizontal="center" vertical="center"/>
    </xf>
    <xf numFmtId="192" fontId="107" fillId="0" borderId="0" xfId="4" applyNumberFormat="1" applyFont="1" applyAlignment="1">
      <alignment horizontal="center" vertical="center"/>
    </xf>
    <xf numFmtId="0" fontId="0" fillId="0" borderId="0" xfId="0" applyAlignment="1">
      <alignment horizontal="center"/>
    </xf>
    <xf numFmtId="0" fontId="106" fillId="0" borderId="48" xfId="5" applyFont="1" applyBorder="1" applyAlignment="1">
      <alignment horizontal="left"/>
    </xf>
    <xf numFmtId="0" fontId="106" fillId="0" borderId="2" xfId="5" applyFont="1" applyBorder="1" applyAlignment="1">
      <alignment horizontal="left"/>
    </xf>
    <xf numFmtId="9" fontId="108" fillId="0" borderId="3" xfId="7" applyFont="1" applyBorder="1" applyAlignment="1">
      <alignment horizontal="center" vertical="center" wrapText="1"/>
    </xf>
    <xf numFmtId="9" fontId="108" fillId="0" borderId="4" xfId="7" applyFont="1" applyBorder="1" applyAlignment="1">
      <alignment horizontal="center" vertical="center" wrapText="1"/>
    </xf>
    <xf numFmtId="9" fontId="108" fillId="0" borderId="9" xfId="7" applyFont="1" applyBorder="1" applyAlignment="1">
      <alignment horizontal="center" vertical="center" wrapText="1"/>
    </xf>
    <xf numFmtId="9" fontId="108" fillId="0" borderId="10" xfId="7" applyFont="1" applyBorder="1" applyAlignment="1">
      <alignment horizontal="center" vertical="center" wrapText="1"/>
    </xf>
    <xf numFmtId="3" fontId="114" fillId="55" borderId="4" xfId="4" applyNumberFormat="1" applyFont="1" applyFill="1" applyBorder="1" applyAlignment="1">
      <alignment horizontal="center" vertical="center" wrapText="1" readingOrder="1"/>
    </xf>
    <xf numFmtId="3" fontId="114" fillId="55" borderId="9" xfId="4" applyNumberFormat="1" applyFont="1" applyFill="1" applyBorder="1" applyAlignment="1">
      <alignment horizontal="center" vertical="center" wrapText="1" readingOrder="1"/>
    </xf>
    <xf numFmtId="3" fontId="114" fillId="55" borderId="10" xfId="4" applyNumberFormat="1" applyFont="1" applyFill="1" applyBorder="1" applyAlignment="1">
      <alignment horizontal="center" vertical="center" wrapText="1" readingOrder="1"/>
    </xf>
    <xf numFmtId="3" fontId="176" fillId="59" borderId="4" xfId="4" applyNumberFormat="1" applyFont="1" applyFill="1" applyBorder="1" applyAlignment="1">
      <alignment horizontal="center" vertical="center" wrapText="1" readingOrder="1"/>
    </xf>
    <xf numFmtId="3" fontId="176" fillId="59" borderId="10" xfId="4" applyNumberFormat="1" applyFont="1" applyFill="1" applyBorder="1" applyAlignment="1">
      <alignment horizontal="center" vertical="center" wrapText="1" readingOrder="1"/>
    </xf>
    <xf numFmtId="3" fontId="114" fillId="55" borderId="3" xfId="4" applyNumberFormat="1" applyFont="1" applyFill="1" applyBorder="1" applyAlignment="1">
      <alignment horizontal="center" vertical="center" wrapText="1" readingOrder="1"/>
    </xf>
    <xf numFmtId="3" fontId="114" fillId="55" borderId="11" xfId="4" applyNumberFormat="1" applyFont="1" applyFill="1" applyBorder="1" applyAlignment="1">
      <alignment horizontal="center" vertical="center" wrapText="1" readingOrder="1"/>
    </xf>
    <xf numFmtId="3" fontId="114" fillId="55" borderId="2" xfId="4" applyNumberFormat="1" applyFont="1" applyFill="1" applyBorder="1" applyAlignment="1">
      <alignment horizontal="center" vertical="center" wrapText="1" readingOrder="1"/>
    </xf>
    <xf numFmtId="4" fontId="60" fillId="0" borderId="0" xfId="4" applyNumberFormat="1" applyFont="1" applyAlignment="1" applyProtection="1">
      <alignment horizontal="left" vertical="center" wrapText="1" readingOrder="1"/>
      <protection locked="0"/>
    </xf>
    <xf numFmtId="0" fontId="50" fillId="0" borderId="13" xfId="4" applyBorder="1" applyAlignment="1">
      <alignment horizontal="center"/>
    </xf>
    <xf numFmtId="0" fontId="50" fillId="0" borderId="14" xfId="4" applyBorder="1" applyAlignment="1">
      <alignment horizontal="center"/>
    </xf>
    <xf numFmtId="0" fontId="50" fillId="0" borderId="15" xfId="4" applyBorder="1" applyAlignment="1">
      <alignment horizontal="center"/>
    </xf>
    <xf numFmtId="0" fontId="50" fillId="0" borderId="16" xfId="4" applyBorder="1" applyAlignment="1">
      <alignment horizontal="center"/>
    </xf>
    <xf numFmtId="0" fontId="50" fillId="0" borderId="0" xfId="4" applyAlignment="1">
      <alignment horizontal="center"/>
    </xf>
    <xf numFmtId="0" fontId="50" fillId="0" borderId="17" xfId="4" applyBorder="1" applyAlignment="1">
      <alignment horizontal="center"/>
    </xf>
    <xf numFmtId="0" fontId="56" fillId="0" borderId="13" xfId="4" applyFont="1" applyBorder="1" applyAlignment="1">
      <alignment horizontal="center" vertical="center" wrapText="1"/>
    </xf>
    <xf numFmtId="0" fontId="56" fillId="0" borderId="14" xfId="4" applyFont="1" applyBorder="1" applyAlignment="1">
      <alignment horizontal="center" vertical="center" wrapText="1"/>
    </xf>
    <xf numFmtId="0" fontId="56" fillId="0" borderId="15" xfId="4" applyFont="1" applyBorder="1" applyAlignment="1">
      <alignment horizontal="center" vertical="center" wrapText="1"/>
    </xf>
    <xf numFmtId="0" fontId="56" fillId="0" borderId="16" xfId="27" applyFont="1" applyBorder="1" applyAlignment="1">
      <alignment horizontal="center" vertical="center" wrapText="1"/>
    </xf>
    <xf numFmtId="0" fontId="56" fillId="0" borderId="0" xfId="27" applyFont="1" applyAlignment="1">
      <alignment horizontal="center" vertical="center" wrapText="1"/>
    </xf>
    <xf numFmtId="0" fontId="56" fillId="0" borderId="17" xfId="27" applyFont="1" applyBorder="1" applyAlignment="1">
      <alignment horizontal="center" vertical="center" wrapText="1"/>
    </xf>
    <xf numFmtId="0" fontId="56" fillId="0" borderId="16" xfId="4" applyFont="1" applyBorder="1" applyAlignment="1">
      <alignment horizontal="center" vertical="center" wrapText="1"/>
    </xf>
    <xf numFmtId="0" fontId="56" fillId="0" borderId="0" xfId="4" applyFont="1" applyAlignment="1">
      <alignment horizontal="center" vertical="center" wrapText="1"/>
    </xf>
    <xf numFmtId="0" fontId="56" fillId="0" borderId="17" xfId="4" applyFont="1" applyBorder="1" applyAlignment="1">
      <alignment horizontal="center" vertical="center" wrapText="1"/>
    </xf>
    <xf numFmtId="0" fontId="56" fillId="0" borderId="18" xfId="4" applyFont="1" applyBorder="1" applyAlignment="1">
      <alignment horizontal="center" vertical="center" wrapText="1"/>
    </xf>
    <xf numFmtId="0" fontId="56" fillId="0" borderId="19" xfId="4" applyFont="1" applyBorder="1" applyAlignment="1">
      <alignment horizontal="center" vertical="center" wrapText="1"/>
    </xf>
    <xf numFmtId="0" fontId="56" fillId="0" borderId="20" xfId="4" applyFont="1" applyBorder="1" applyAlignment="1">
      <alignment horizontal="center" vertical="center" wrapText="1"/>
    </xf>
    <xf numFmtId="0" fontId="56" fillId="0" borderId="13" xfId="4" applyFont="1" applyBorder="1" applyAlignment="1">
      <alignment horizontal="center" vertical="center"/>
    </xf>
    <xf numFmtId="0" fontId="56" fillId="0" borderId="14" xfId="4" applyFont="1" applyBorder="1" applyAlignment="1">
      <alignment horizontal="center" vertical="center"/>
    </xf>
    <xf numFmtId="0" fontId="56" fillId="0" borderId="15" xfId="4" applyFont="1" applyBorder="1" applyAlignment="1">
      <alignment horizontal="center" vertical="center"/>
    </xf>
    <xf numFmtId="0" fontId="56" fillId="0" borderId="21" xfId="547" applyFont="1" applyBorder="1" applyAlignment="1">
      <alignment horizontal="left" vertical="center" wrapText="1"/>
    </xf>
    <xf numFmtId="0" fontId="56" fillId="0" borderId="22" xfId="547" applyFont="1" applyBorder="1" applyAlignment="1">
      <alignment horizontal="left" vertical="center" wrapText="1"/>
    </xf>
    <xf numFmtId="0" fontId="56" fillId="0" borderId="23" xfId="547" applyFont="1" applyBorder="1" applyAlignment="1">
      <alignment horizontal="left" vertical="center" wrapText="1"/>
    </xf>
    <xf numFmtId="0" fontId="74" fillId="0" borderId="21" xfId="4" applyFont="1" applyBorder="1" applyAlignment="1">
      <alignment horizontal="center" vertical="center"/>
    </xf>
    <xf numFmtId="0" fontId="74" fillId="0" borderId="22" xfId="4" applyFont="1" applyBorder="1" applyAlignment="1">
      <alignment horizontal="center" vertical="center"/>
    </xf>
    <xf numFmtId="0" fontId="74" fillId="0" borderId="23" xfId="4" applyFont="1" applyBorder="1" applyAlignment="1">
      <alignment horizontal="center" vertical="center"/>
    </xf>
    <xf numFmtId="0" fontId="60" fillId="0" borderId="0" xfId="4" applyFont="1" applyAlignment="1" applyProtection="1">
      <alignment horizontal="left" vertical="center" wrapText="1" readingOrder="1"/>
      <protection locked="0"/>
    </xf>
    <xf numFmtId="0" fontId="63" fillId="7" borderId="21" xfId="4" applyFont="1" applyFill="1" applyBorder="1" applyAlignment="1" applyProtection="1">
      <alignment horizontal="center" vertical="center" wrapText="1" readingOrder="1"/>
      <protection locked="0"/>
    </xf>
    <xf numFmtId="0" fontId="63" fillId="7" borderId="28" xfId="4" applyFont="1" applyFill="1" applyBorder="1" applyAlignment="1" applyProtection="1">
      <alignment horizontal="center" vertical="center" wrapText="1" readingOrder="1"/>
      <protection locked="0"/>
    </xf>
    <xf numFmtId="0" fontId="62" fillId="0" borderId="74" xfId="4" applyFont="1" applyBorder="1" applyAlignment="1" applyProtection="1">
      <alignment horizontal="center" vertical="center" wrapText="1" readingOrder="1"/>
      <protection locked="0"/>
    </xf>
    <xf numFmtId="0" fontId="62" fillId="0" borderId="16" xfId="4" applyFont="1" applyBorder="1" applyAlignment="1" applyProtection="1">
      <alignment horizontal="center" vertical="center" wrapText="1" readingOrder="1"/>
      <protection locked="0"/>
    </xf>
    <xf numFmtId="0" fontId="62" fillId="0" borderId="48" xfId="4" applyFont="1" applyBorder="1" applyAlignment="1" applyProtection="1">
      <alignment horizontal="center" vertical="center" wrapText="1" readingOrder="1"/>
      <protection locked="0"/>
    </xf>
    <xf numFmtId="0" fontId="48" fillId="0" borderId="32" xfId="4" applyFont="1" applyBorder="1" applyAlignment="1">
      <alignment horizontal="left" wrapText="1"/>
    </xf>
    <xf numFmtId="0" fontId="48" fillId="0" borderId="10" xfId="4" applyFont="1" applyBorder="1" applyAlignment="1">
      <alignment horizontal="left" wrapText="1"/>
    </xf>
    <xf numFmtId="0" fontId="48" fillId="0" borderId="3" xfId="4" applyFont="1" applyBorder="1" applyAlignment="1">
      <alignment horizontal="left" wrapText="1"/>
    </xf>
    <xf numFmtId="0" fontId="48" fillId="0" borderId="33" xfId="4" applyFont="1" applyBorder="1" applyAlignment="1">
      <alignment horizontal="left" wrapText="1"/>
    </xf>
    <xf numFmtId="0" fontId="46" fillId="0" borderId="24" xfId="4" applyFont="1" applyBorder="1" applyAlignment="1">
      <alignment horizontal="center" vertical="center" wrapText="1"/>
    </xf>
    <xf numFmtId="0" fontId="46" fillId="0" borderId="28" xfId="4" applyFont="1" applyBorder="1" applyAlignment="1">
      <alignment horizontal="center" vertical="center" wrapText="1"/>
    </xf>
    <xf numFmtId="0" fontId="46" fillId="0" borderId="25" xfId="4" applyFont="1" applyBorder="1" applyAlignment="1">
      <alignment horizontal="center" vertical="center" wrapText="1"/>
    </xf>
    <xf numFmtId="0" fontId="46" fillId="0" borderId="24" xfId="4" applyFont="1" applyBorder="1" applyAlignment="1">
      <alignment horizontal="center" vertical="center"/>
    </xf>
    <xf numFmtId="0" fontId="46" fillId="0" borderId="28" xfId="4" applyFont="1" applyBorder="1" applyAlignment="1">
      <alignment horizontal="center" vertical="center"/>
    </xf>
    <xf numFmtId="0" fontId="46" fillId="0" borderId="25" xfId="4" applyFont="1" applyBorder="1" applyAlignment="1">
      <alignment horizontal="center" vertical="center"/>
    </xf>
    <xf numFmtId="0" fontId="46" fillId="0" borderId="26" xfId="4" applyFont="1" applyBorder="1" applyAlignment="1">
      <alignment horizontal="center" vertical="center"/>
    </xf>
    <xf numFmtId="0" fontId="81" fillId="0" borderId="30" xfId="4" applyFont="1" applyBorder="1" applyAlignment="1">
      <alignment horizontal="left" vertical="center" wrapText="1"/>
    </xf>
    <xf numFmtId="0" fontId="81" fillId="0" borderId="51" xfId="4" applyFont="1" applyBorder="1" applyAlignment="1">
      <alignment horizontal="left" vertical="center" wrapText="1"/>
    </xf>
    <xf numFmtId="0" fontId="81" fillId="0" borderId="7" xfId="4" applyFont="1" applyBorder="1" applyAlignment="1">
      <alignment horizontal="left" vertical="center" wrapText="1"/>
    </xf>
    <xf numFmtId="0" fontId="81" fillId="0" borderId="32" xfId="4" applyFont="1" applyBorder="1" applyAlignment="1">
      <alignment horizontal="left" vertical="center" wrapText="1"/>
    </xf>
    <xf numFmtId="0" fontId="81" fillId="0" borderId="10" xfId="4" applyFont="1" applyBorder="1" applyAlignment="1">
      <alignment horizontal="left" vertical="center" wrapText="1"/>
    </xf>
    <xf numFmtId="0" fontId="81" fillId="0" borderId="3" xfId="4" applyFont="1" applyBorder="1" applyAlignment="1">
      <alignment horizontal="left" vertical="center" wrapText="1"/>
    </xf>
    <xf numFmtId="0" fontId="48" fillId="0" borderId="30" xfId="4" applyFont="1" applyBorder="1" applyAlignment="1">
      <alignment horizontal="left" wrapText="1"/>
    </xf>
    <xf numFmtId="0" fontId="48" fillId="0" borderId="51" xfId="4" applyFont="1" applyBorder="1" applyAlignment="1">
      <alignment horizontal="left" wrapText="1"/>
    </xf>
    <xf numFmtId="0" fontId="48" fillId="0" borderId="7" xfId="4" applyFont="1" applyBorder="1" applyAlignment="1">
      <alignment horizontal="left" wrapText="1"/>
    </xf>
    <xf numFmtId="0" fontId="48" fillId="0" borderId="31" xfId="4" applyFont="1" applyBorder="1" applyAlignment="1">
      <alignment horizontal="left" wrapText="1"/>
    </xf>
    <xf numFmtId="43" fontId="48" fillId="0" borderId="32" xfId="4" applyNumberFormat="1" applyFont="1" applyBorder="1" applyAlignment="1">
      <alignment horizontal="left" wrapText="1"/>
    </xf>
    <xf numFmtId="43" fontId="48" fillId="0" borderId="10" xfId="4" applyNumberFormat="1" applyFont="1" applyBorder="1" applyAlignment="1">
      <alignment horizontal="left" wrapText="1"/>
    </xf>
    <xf numFmtId="43" fontId="48" fillId="0" borderId="3" xfId="4" applyNumberFormat="1" applyFont="1" applyBorder="1" applyAlignment="1">
      <alignment horizontal="left" wrapText="1"/>
    </xf>
    <xf numFmtId="43" fontId="48" fillId="0" borderId="33" xfId="4" applyNumberFormat="1" applyFont="1" applyBorder="1" applyAlignment="1">
      <alignment horizontal="left" wrapText="1"/>
    </xf>
    <xf numFmtId="0" fontId="81" fillId="0" borderId="39" xfId="4" applyFont="1" applyBorder="1" applyAlignment="1">
      <alignment horizontal="center"/>
    </xf>
    <xf numFmtId="0" fontId="81" fillId="0" borderId="57" xfId="4" applyFont="1" applyBorder="1" applyAlignment="1">
      <alignment horizontal="center"/>
    </xf>
    <xf numFmtId="0" fontId="81" fillId="0" borderId="40" xfId="4" applyFont="1" applyBorder="1" applyAlignment="1">
      <alignment horizontal="center"/>
    </xf>
    <xf numFmtId="0" fontId="81" fillId="0" borderId="43" xfId="4" applyFont="1" applyBorder="1" applyAlignment="1">
      <alignment horizontal="center"/>
    </xf>
    <xf numFmtId="0" fontId="81" fillId="0" borderId="32" xfId="4" applyFont="1" applyBorder="1" applyAlignment="1">
      <alignment horizontal="left" vertical="center"/>
    </xf>
    <xf numFmtId="0" fontId="81" fillId="0" borderId="10" xfId="4" applyFont="1" applyBorder="1" applyAlignment="1">
      <alignment horizontal="left" vertical="center"/>
    </xf>
    <xf numFmtId="0" fontId="81" fillId="0" borderId="3" xfId="4" applyFont="1" applyBorder="1" applyAlignment="1">
      <alignment horizontal="left" vertical="center"/>
    </xf>
    <xf numFmtId="0" fontId="81" fillId="0" borderId="56" xfId="4" applyFont="1" applyBorder="1" applyAlignment="1">
      <alignment horizontal="left" vertical="center"/>
    </xf>
    <xf numFmtId="0" fontId="81" fillId="0" borderId="50" xfId="4" applyFont="1" applyBorder="1" applyAlignment="1">
      <alignment horizontal="left" vertical="center"/>
    </xf>
    <xf numFmtId="0" fontId="81" fillId="0" borderId="0" xfId="4" applyFont="1" applyAlignment="1">
      <alignment horizontal="left" vertical="center"/>
    </xf>
    <xf numFmtId="0" fontId="81" fillId="0" borderId="12" xfId="4" applyFont="1" applyBorder="1" applyAlignment="1">
      <alignment horizontal="left" vertical="center"/>
    </xf>
    <xf numFmtId="0" fontId="81" fillId="0" borderId="2" xfId="4" applyFont="1" applyBorder="1" applyAlignment="1">
      <alignment horizontal="left" vertical="center"/>
    </xf>
    <xf numFmtId="0" fontId="81" fillId="0" borderId="51" xfId="4" applyFont="1" applyBorder="1" applyAlignment="1">
      <alignment horizontal="left" vertical="center"/>
    </xf>
    <xf numFmtId="0" fontId="48" fillId="0" borderId="39" xfId="4" applyFont="1" applyBorder="1" applyAlignment="1">
      <alignment horizontal="left" wrapText="1"/>
    </xf>
    <xf numFmtId="0" fontId="48" fillId="0" borderId="57" xfId="4" applyFont="1" applyBorder="1" applyAlignment="1">
      <alignment horizontal="left" wrapText="1"/>
    </xf>
    <xf numFmtId="0" fontId="48" fillId="0" borderId="40" xfId="4" applyFont="1" applyBorder="1" applyAlignment="1">
      <alignment horizontal="left" wrapText="1"/>
    </xf>
    <xf numFmtId="0" fontId="48" fillId="0" borderId="41" xfId="4" applyFont="1" applyBorder="1" applyAlignment="1">
      <alignment horizontal="left" wrapText="1"/>
    </xf>
    <xf numFmtId="0" fontId="183" fillId="51" borderId="21" xfId="0" applyFont="1" applyFill="1" applyBorder="1" applyAlignment="1">
      <alignment horizontal="center" vertical="center" wrapText="1" readingOrder="1"/>
    </xf>
    <xf numFmtId="0" fontId="183" fillId="51" borderId="22" xfId="0" applyFont="1" applyFill="1" applyBorder="1" applyAlignment="1">
      <alignment horizontal="center" vertical="center" wrapText="1" readingOrder="1"/>
    </xf>
    <xf numFmtId="0" fontId="139" fillId="0" borderId="0" xfId="0" applyFont="1" applyAlignment="1">
      <alignment horizontal="center" vertical="center"/>
    </xf>
    <xf numFmtId="0" fontId="101" fillId="0" borderId="62" xfId="0" applyFont="1" applyBorder="1" applyAlignment="1">
      <alignment horizontal="justify" vertical="justify" wrapText="1"/>
    </xf>
    <xf numFmtId="0" fontId="101" fillId="0" borderId="0" xfId="0" applyFont="1" applyAlignment="1">
      <alignment horizontal="justify" vertical="justify" wrapText="1"/>
    </xf>
    <xf numFmtId="0" fontId="101" fillId="0" borderId="12" xfId="0" applyFont="1" applyBorder="1" applyAlignment="1">
      <alignment horizontal="justify" vertical="justify" wrapText="1"/>
    </xf>
    <xf numFmtId="0" fontId="101" fillId="0" borderId="11" xfId="0" applyFont="1" applyBorder="1" applyAlignment="1">
      <alignment horizontal="justify" vertical="justify" wrapText="1"/>
    </xf>
    <xf numFmtId="0" fontId="101" fillId="0" borderId="2" xfId="0" applyFont="1" applyBorder="1" applyAlignment="1">
      <alignment horizontal="justify" vertical="justify" wrapText="1"/>
    </xf>
    <xf numFmtId="0" fontId="101" fillId="0" borderId="51" xfId="0" applyFont="1" applyBorder="1" applyAlignment="1">
      <alignment horizontal="justify" vertical="justify" wrapText="1"/>
    </xf>
    <xf numFmtId="0" fontId="188" fillId="59" borderId="8" xfId="0" applyFont="1" applyFill="1" applyBorder="1" applyAlignment="1">
      <alignment horizontal="center" vertical="center"/>
    </xf>
    <xf numFmtId="0" fontId="188" fillId="59" borderId="56" xfId="0" applyFont="1" applyFill="1" applyBorder="1" applyAlignment="1">
      <alignment horizontal="center" vertical="center"/>
    </xf>
    <xf numFmtId="0" fontId="188" fillId="59" borderId="50" xfId="0" applyFont="1" applyFill="1" applyBorder="1" applyAlignment="1">
      <alignment horizontal="center" vertical="center"/>
    </xf>
    <xf numFmtId="0" fontId="172" fillId="0" borderId="8" xfId="0" applyFont="1" applyBorder="1" applyAlignment="1">
      <alignment horizontal="center"/>
    </xf>
    <xf numFmtId="0" fontId="172" fillId="0" borderId="56" xfId="0" applyFont="1" applyBorder="1" applyAlignment="1">
      <alignment horizontal="center"/>
    </xf>
    <xf numFmtId="0" fontId="172" fillId="0" borderId="50" xfId="0" applyFont="1" applyBorder="1" applyAlignment="1">
      <alignment horizontal="center"/>
    </xf>
    <xf numFmtId="0" fontId="172" fillId="0" borderId="62" xfId="0" applyFont="1" applyBorder="1" applyAlignment="1">
      <alignment horizontal="center"/>
    </xf>
    <xf numFmtId="0" fontId="172" fillId="0" borderId="0" xfId="0" applyFont="1" applyAlignment="1">
      <alignment horizontal="center"/>
    </xf>
    <xf numFmtId="0" fontId="172" fillId="0" borderId="12" xfId="0" applyFont="1" applyBorder="1" applyAlignment="1">
      <alignment horizontal="center"/>
    </xf>
    <xf numFmtId="0" fontId="181" fillId="51" borderId="3" xfId="0" applyFont="1" applyFill="1" applyBorder="1" applyAlignment="1">
      <alignment horizontal="center" vertical="center" wrapText="1" readingOrder="1"/>
    </xf>
    <xf numFmtId="0" fontId="150" fillId="3" borderId="62" xfId="0" applyFont="1" applyFill="1" applyBorder="1" applyAlignment="1">
      <alignment horizontal="center"/>
    </xf>
    <xf numFmtId="0" fontId="150" fillId="3" borderId="0" xfId="0" applyFont="1" applyFill="1" applyAlignment="1">
      <alignment horizontal="center"/>
    </xf>
    <xf numFmtId="14" fontId="159" fillId="46" borderId="21" xfId="0" applyNumberFormat="1" applyFont="1" applyFill="1" applyBorder="1" applyAlignment="1">
      <alignment horizontal="center" vertical="center" wrapText="1" readingOrder="1"/>
    </xf>
    <xf numFmtId="14" fontId="159" fillId="46" borderId="22" xfId="0" applyNumberFormat="1" applyFont="1" applyFill="1" applyBorder="1" applyAlignment="1">
      <alignment horizontal="center" vertical="center" wrapText="1" readingOrder="1"/>
    </xf>
    <xf numFmtId="14" fontId="159" fillId="46" borderId="23" xfId="0" applyNumberFormat="1" applyFont="1" applyFill="1" applyBorder="1" applyAlignment="1">
      <alignment horizontal="center" vertical="center" wrapText="1" readingOrder="1"/>
    </xf>
    <xf numFmtId="0" fontId="49" fillId="47" borderId="80" xfId="0" applyFont="1" applyFill="1" applyBorder="1" applyAlignment="1">
      <alignment horizontal="left" wrapText="1" readingOrder="1"/>
    </xf>
    <xf numFmtId="0" fontId="164" fillId="47" borderId="80" xfId="0" applyFont="1" applyFill="1" applyBorder="1" applyAlignment="1">
      <alignment horizontal="left" wrapText="1" readingOrder="1"/>
    </xf>
    <xf numFmtId="0" fontId="159" fillId="51" borderId="83" xfId="0" applyFont="1" applyFill="1" applyBorder="1" applyAlignment="1">
      <alignment horizontal="center" vertical="center" wrapText="1" readingOrder="1"/>
    </xf>
    <xf numFmtId="0" fontId="159" fillId="51" borderId="84" xfId="0" applyFont="1" applyFill="1" applyBorder="1" applyAlignment="1">
      <alignment horizontal="center" vertical="center" wrapText="1" readingOrder="1"/>
    </xf>
    <xf numFmtId="0" fontId="159" fillId="51" borderId="85" xfId="0" applyFont="1" applyFill="1" applyBorder="1" applyAlignment="1">
      <alignment horizontal="center" vertical="center" wrapText="1" readingOrder="1"/>
    </xf>
    <xf numFmtId="0" fontId="170" fillId="50" borderId="81" xfId="0" applyFont="1" applyFill="1" applyBorder="1" applyAlignment="1">
      <alignment horizontal="center" wrapText="1" readingOrder="1"/>
    </xf>
    <xf numFmtId="0" fontId="170" fillId="50" borderId="82" xfId="0" applyFont="1" applyFill="1" applyBorder="1" applyAlignment="1">
      <alignment horizontal="center" wrapText="1" readingOrder="1"/>
    </xf>
    <xf numFmtId="0" fontId="183" fillId="59" borderId="21" xfId="4" applyFont="1" applyFill="1" applyBorder="1" applyAlignment="1">
      <alignment horizontal="center" vertical="center"/>
    </xf>
    <xf numFmtId="0" fontId="183" fillId="59" borderId="22" xfId="4" applyFont="1" applyFill="1" applyBorder="1" applyAlignment="1">
      <alignment horizontal="center" vertical="center"/>
    </xf>
    <xf numFmtId="0" fontId="183" fillId="59" borderId="23" xfId="4" applyFont="1" applyFill="1" applyBorder="1" applyAlignment="1">
      <alignment horizontal="center" vertical="center"/>
    </xf>
    <xf numFmtId="9" fontId="141" fillId="48" borderId="7" xfId="7" applyFont="1" applyFill="1" applyBorder="1" applyAlignment="1">
      <alignment horizontal="center" vertical="center" wrapText="1" readingOrder="1"/>
    </xf>
  </cellXfs>
  <cellStyles count="579">
    <cellStyle name="20% - Énfasis1" xfId="133" builtinId="30" customBuiltin="1"/>
    <cellStyle name="20% - Énfasis1 2" xfId="311" xr:uid="{00000000-0005-0000-0000-000001000000}"/>
    <cellStyle name="20% - Énfasis1 3" xfId="481" xr:uid="{00000000-0005-0000-0000-000002000000}"/>
    <cellStyle name="20% - Énfasis2" xfId="137" builtinId="34" customBuiltin="1"/>
    <cellStyle name="20% - Énfasis2 2" xfId="314" xr:uid="{00000000-0005-0000-0000-000004000000}"/>
    <cellStyle name="20% - Énfasis2 3" xfId="484" xr:uid="{00000000-0005-0000-0000-000005000000}"/>
    <cellStyle name="20% - Énfasis3" xfId="141" builtinId="38" customBuiltin="1"/>
    <cellStyle name="20% - Énfasis3 2" xfId="317" xr:uid="{00000000-0005-0000-0000-000007000000}"/>
    <cellStyle name="20% - Énfasis3 3" xfId="487" xr:uid="{00000000-0005-0000-0000-000008000000}"/>
    <cellStyle name="20% - Énfasis4" xfId="145" builtinId="42" customBuiltin="1"/>
    <cellStyle name="20% - Énfasis4 2" xfId="320" xr:uid="{00000000-0005-0000-0000-00000A000000}"/>
    <cellStyle name="20% - Énfasis4 3" xfId="490" xr:uid="{00000000-0005-0000-0000-00000B000000}"/>
    <cellStyle name="20% - Énfasis5" xfId="149" builtinId="46" customBuiltin="1"/>
    <cellStyle name="20% - Énfasis5 2" xfId="323" xr:uid="{00000000-0005-0000-0000-00000D000000}"/>
    <cellStyle name="20% - Énfasis5 3" xfId="493" xr:uid="{00000000-0005-0000-0000-00000E000000}"/>
    <cellStyle name="20% - Énfasis6" xfId="153" builtinId="50" customBuiltin="1"/>
    <cellStyle name="20% - Énfasis6 2" xfId="326" xr:uid="{00000000-0005-0000-0000-000010000000}"/>
    <cellStyle name="20% - Énfasis6 3" xfId="496" xr:uid="{00000000-0005-0000-0000-000011000000}"/>
    <cellStyle name="40% - Énfasis1" xfId="134" builtinId="31" customBuiltin="1"/>
    <cellStyle name="40% - Énfasis1 2" xfId="312" xr:uid="{00000000-0005-0000-0000-000013000000}"/>
    <cellStyle name="40% - Énfasis1 3" xfId="482" xr:uid="{00000000-0005-0000-0000-000014000000}"/>
    <cellStyle name="40% - Énfasis2" xfId="138" builtinId="35" customBuiltin="1"/>
    <cellStyle name="40% - Énfasis2 2" xfId="315" xr:uid="{00000000-0005-0000-0000-000016000000}"/>
    <cellStyle name="40% - Énfasis2 3" xfId="485" xr:uid="{00000000-0005-0000-0000-000017000000}"/>
    <cellStyle name="40% - Énfasis3" xfId="142" builtinId="39" customBuiltin="1"/>
    <cellStyle name="40% - Énfasis3 2" xfId="318" xr:uid="{00000000-0005-0000-0000-000019000000}"/>
    <cellStyle name="40% - Énfasis3 3" xfId="488" xr:uid="{00000000-0005-0000-0000-00001A000000}"/>
    <cellStyle name="40% - Énfasis4" xfId="146" builtinId="43" customBuiltin="1"/>
    <cellStyle name="40% - Énfasis4 2" xfId="321" xr:uid="{00000000-0005-0000-0000-00001C000000}"/>
    <cellStyle name="40% - Énfasis4 3" xfId="491" xr:uid="{00000000-0005-0000-0000-00001D000000}"/>
    <cellStyle name="40% - Énfasis5" xfId="150" builtinId="47" customBuiltin="1"/>
    <cellStyle name="40% - Énfasis5 2" xfId="324" xr:uid="{00000000-0005-0000-0000-00001F000000}"/>
    <cellStyle name="40% - Énfasis5 3" xfId="494" xr:uid="{00000000-0005-0000-0000-000020000000}"/>
    <cellStyle name="40% - Énfasis6" xfId="154" builtinId="51" customBuiltin="1"/>
    <cellStyle name="40% - Énfasis6 2" xfId="327" xr:uid="{00000000-0005-0000-0000-000022000000}"/>
    <cellStyle name="40% - Énfasis6 3" xfId="497" xr:uid="{00000000-0005-0000-0000-000023000000}"/>
    <cellStyle name="60% - Énfasis1" xfId="135" builtinId="32" customBuiltin="1"/>
    <cellStyle name="60% - Énfasis1 2" xfId="313" xr:uid="{00000000-0005-0000-0000-000025000000}"/>
    <cellStyle name="60% - Énfasis1 3" xfId="483" xr:uid="{00000000-0005-0000-0000-000026000000}"/>
    <cellStyle name="60% - Énfasis2" xfId="139" builtinId="36" customBuiltin="1"/>
    <cellStyle name="60% - Énfasis2 2" xfId="316" xr:uid="{00000000-0005-0000-0000-000028000000}"/>
    <cellStyle name="60% - Énfasis2 3" xfId="486" xr:uid="{00000000-0005-0000-0000-000029000000}"/>
    <cellStyle name="60% - Énfasis3" xfId="143" builtinId="40" customBuiltin="1"/>
    <cellStyle name="60% - Énfasis3 2" xfId="319" xr:uid="{00000000-0005-0000-0000-00002B000000}"/>
    <cellStyle name="60% - Énfasis3 3" xfId="489" xr:uid="{00000000-0005-0000-0000-00002C000000}"/>
    <cellStyle name="60% - Énfasis4" xfId="147" builtinId="44" customBuiltin="1"/>
    <cellStyle name="60% - Énfasis4 2" xfId="322" xr:uid="{00000000-0005-0000-0000-00002E000000}"/>
    <cellStyle name="60% - Énfasis4 3" xfId="492" xr:uid="{00000000-0005-0000-0000-00002F000000}"/>
    <cellStyle name="60% - Énfasis5" xfId="151" builtinId="48" customBuiltin="1"/>
    <cellStyle name="60% - Énfasis5 2" xfId="325" xr:uid="{00000000-0005-0000-0000-000031000000}"/>
    <cellStyle name="60% - Énfasis5 3" xfId="495" xr:uid="{00000000-0005-0000-0000-000032000000}"/>
    <cellStyle name="60% - Énfasis6" xfId="155" builtinId="52" customBuiltin="1"/>
    <cellStyle name="60% - Énfasis6 2" xfId="328" xr:uid="{00000000-0005-0000-0000-000034000000}"/>
    <cellStyle name="60% - Énfasis6 3" xfId="498" xr:uid="{00000000-0005-0000-0000-000035000000}"/>
    <cellStyle name="Bueno" xfId="121" builtinId="26" customBuiltin="1"/>
    <cellStyle name="Cálculo" xfId="126" builtinId="22" customBuiltin="1"/>
    <cellStyle name="Celda de comprobación" xfId="128" builtinId="23" customBuiltin="1"/>
    <cellStyle name="Celda vinculada" xfId="127" builtinId="24" customBuiltin="1"/>
    <cellStyle name="Encabezado 1" xfId="117" builtinId="16" customBuiltin="1"/>
    <cellStyle name="Encabezado 4" xfId="120" builtinId="19" customBuiltin="1"/>
    <cellStyle name="Énfasis1" xfId="132" builtinId="29" customBuiltin="1"/>
    <cellStyle name="Énfasis2" xfId="136" builtinId="33" customBuiltin="1"/>
    <cellStyle name="Énfasis3" xfId="140" builtinId="37" customBuiltin="1"/>
    <cellStyle name="Énfasis4" xfId="144" builtinId="41" customBuiltin="1"/>
    <cellStyle name="Énfasis5" xfId="148" builtinId="45" customBuiltin="1"/>
    <cellStyle name="Énfasis6" xfId="152" builtinId="49" customBuiltin="1"/>
    <cellStyle name="Entrada" xfId="124" builtinId="20" customBuiltin="1"/>
    <cellStyle name="Incorrecto" xfId="122" builtinId="27" customBuiltin="1"/>
    <cellStyle name="Millares" xfId="1" builtinId="3"/>
    <cellStyle name="Millares [0]" xfId="11" builtinId="6"/>
    <cellStyle name="Millares [0] 2" xfId="61" xr:uid="{00000000-0005-0000-0000-000046000000}"/>
    <cellStyle name="Millares [0] 2 2" xfId="255" xr:uid="{00000000-0005-0000-0000-000047000000}"/>
    <cellStyle name="Millares [0] 2 3" xfId="424" xr:uid="{00000000-0005-0000-0000-000048000000}"/>
    <cellStyle name="Millares [0] 3" xfId="15" xr:uid="{00000000-0005-0000-0000-000049000000}"/>
    <cellStyle name="Millares [0] 3 2" xfId="65" xr:uid="{00000000-0005-0000-0000-00004A000000}"/>
    <cellStyle name="Millares [0] 3 2 2" xfId="259" xr:uid="{00000000-0005-0000-0000-00004B000000}"/>
    <cellStyle name="Millares [0] 3 2 3" xfId="428" xr:uid="{00000000-0005-0000-0000-00004C000000}"/>
    <cellStyle name="Millares [0] 3 3" xfId="213" xr:uid="{00000000-0005-0000-0000-00004D000000}"/>
    <cellStyle name="Millares [0] 3 4" xfId="382" xr:uid="{00000000-0005-0000-0000-00004E000000}"/>
    <cellStyle name="Millares [0] 4" xfId="209" xr:uid="{00000000-0005-0000-0000-00004F000000}"/>
    <cellStyle name="Millares [0] 5" xfId="378" xr:uid="{00000000-0005-0000-0000-000050000000}"/>
    <cellStyle name="Millares 10" xfId="30" xr:uid="{00000000-0005-0000-0000-000051000000}"/>
    <cellStyle name="Millares 10 2" xfId="77" xr:uid="{00000000-0005-0000-0000-000052000000}"/>
    <cellStyle name="Millares 10 2 2" xfId="271" xr:uid="{00000000-0005-0000-0000-000053000000}"/>
    <cellStyle name="Millares 10 2 3" xfId="440" xr:uid="{00000000-0005-0000-0000-000054000000}"/>
    <cellStyle name="Millares 10 3" xfId="225" xr:uid="{00000000-0005-0000-0000-000055000000}"/>
    <cellStyle name="Millares 10 4" xfId="394" xr:uid="{00000000-0005-0000-0000-000056000000}"/>
    <cellStyle name="Millares 11" xfId="34" xr:uid="{00000000-0005-0000-0000-000057000000}"/>
    <cellStyle name="Millares 11 2" xfId="81" xr:uid="{00000000-0005-0000-0000-000058000000}"/>
    <cellStyle name="Millares 11 2 2" xfId="275" xr:uid="{00000000-0005-0000-0000-000059000000}"/>
    <cellStyle name="Millares 11 2 3" xfId="444" xr:uid="{00000000-0005-0000-0000-00005A000000}"/>
    <cellStyle name="Millares 11 3" xfId="229" xr:uid="{00000000-0005-0000-0000-00005B000000}"/>
    <cellStyle name="Millares 11 4" xfId="398" xr:uid="{00000000-0005-0000-0000-00005C000000}"/>
    <cellStyle name="Millares 11 5" xfId="549" xr:uid="{00000000-0005-0000-0000-00005D000000}"/>
    <cellStyle name="Millares 12" xfId="38" xr:uid="{00000000-0005-0000-0000-00005E000000}"/>
    <cellStyle name="Millares 12 2" xfId="85" xr:uid="{00000000-0005-0000-0000-00005F000000}"/>
    <cellStyle name="Millares 12 2 2" xfId="279" xr:uid="{00000000-0005-0000-0000-000060000000}"/>
    <cellStyle name="Millares 12 2 3" xfId="448" xr:uid="{00000000-0005-0000-0000-000061000000}"/>
    <cellStyle name="Millares 12 3" xfId="233" xr:uid="{00000000-0005-0000-0000-000062000000}"/>
    <cellStyle name="Millares 12 4" xfId="402" xr:uid="{00000000-0005-0000-0000-000063000000}"/>
    <cellStyle name="Millares 13" xfId="42" xr:uid="{00000000-0005-0000-0000-000064000000}"/>
    <cellStyle name="Millares 13 2" xfId="237" xr:uid="{00000000-0005-0000-0000-000065000000}"/>
    <cellStyle name="Millares 13 3" xfId="406" xr:uid="{00000000-0005-0000-0000-000066000000}"/>
    <cellStyle name="Millares 14" xfId="46" xr:uid="{00000000-0005-0000-0000-000067000000}"/>
    <cellStyle name="Millares 14 2" xfId="241" xr:uid="{00000000-0005-0000-0000-000068000000}"/>
    <cellStyle name="Millares 14 3" xfId="410" xr:uid="{00000000-0005-0000-0000-000069000000}"/>
    <cellStyle name="Millares 15" xfId="50" xr:uid="{00000000-0005-0000-0000-00006A000000}"/>
    <cellStyle name="Millares 15 2" xfId="245" xr:uid="{00000000-0005-0000-0000-00006B000000}"/>
    <cellStyle name="Millares 15 3" xfId="414" xr:uid="{00000000-0005-0000-0000-00006C000000}"/>
    <cellStyle name="Millares 16" xfId="56" xr:uid="{00000000-0005-0000-0000-00006D000000}"/>
    <cellStyle name="Millares 16 2" xfId="250" xr:uid="{00000000-0005-0000-0000-00006E000000}"/>
    <cellStyle name="Millares 16 3" xfId="419" xr:uid="{00000000-0005-0000-0000-00006F000000}"/>
    <cellStyle name="Millares 17" xfId="58" xr:uid="{00000000-0005-0000-0000-000070000000}"/>
    <cellStyle name="Millares 17 2" xfId="252" xr:uid="{00000000-0005-0000-0000-000071000000}"/>
    <cellStyle name="Millares 17 3" xfId="421" xr:uid="{00000000-0005-0000-0000-000072000000}"/>
    <cellStyle name="Millares 18" xfId="87" xr:uid="{00000000-0005-0000-0000-000073000000}"/>
    <cellStyle name="Millares 18 2" xfId="281" xr:uid="{00000000-0005-0000-0000-000074000000}"/>
    <cellStyle name="Millares 18 3" xfId="450" xr:uid="{00000000-0005-0000-0000-000075000000}"/>
    <cellStyle name="Millares 19" xfId="88" xr:uid="{00000000-0005-0000-0000-000076000000}"/>
    <cellStyle name="Millares 19 2" xfId="282" xr:uid="{00000000-0005-0000-0000-000077000000}"/>
    <cellStyle name="Millares 19 3" xfId="451" xr:uid="{00000000-0005-0000-0000-000078000000}"/>
    <cellStyle name="Millares 2" xfId="9" xr:uid="{00000000-0005-0000-0000-000079000000}"/>
    <cellStyle name="Millares 2 2" xfId="166" xr:uid="{00000000-0005-0000-0000-00007A000000}"/>
    <cellStyle name="Millares 2 2 2" xfId="336" xr:uid="{00000000-0005-0000-0000-00007B000000}"/>
    <cellStyle name="Millares 2 2 3" xfId="506" xr:uid="{00000000-0005-0000-0000-00007C000000}"/>
    <cellStyle name="Millares 2 2 4" xfId="572" xr:uid="{2EC1FBAB-D393-4C66-A9FF-7419E3A9808E}"/>
    <cellStyle name="Millares 2 3" xfId="158" xr:uid="{00000000-0005-0000-0000-00007D000000}"/>
    <cellStyle name="Millares 2 3 2" xfId="331" xr:uid="{00000000-0005-0000-0000-00007E000000}"/>
    <cellStyle name="Millares 2 3 3" xfId="501" xr:uid="{00000000-0005-0000-0000-00007F000000}"/>
    <cellStyle name="Millares 20" xfId="89" xr:uid="{00000000-0005-0000-0000-000080000000}"/>
    <cellStyle name="Millares 20 2" xfId="283" xr:uid="{00000000-0005-0000-0000-000081000000}"/>
    <cellStyle name="Millares 20 3" xfId="452" xr:uid="{00000000-0005-0000-0000-000082000000}"/>
    <cellStyle name="Millares 21" xfId="90" xr:uid="{00000000-0005-0000-0000-000083000000}"/>
    <cellStyle name="Millares 21 2" xfId="284" xr:uid="{00000000-0005-0000-0000-000084000000}"/>
    <cellStyle name="Millares 21 3" xfId="453" xr:uid="{00000000-0005-0000-0000-000085000000}"/>
    <cellStyle name="Millares 22" xfId="91" xr:uid="{00000000-0005-0000-0000-000086000000}"/>
    <cellStyle name="Millares 22 2" xfId="285" xr:uid="{00000000-0005-0000-0000-000087000000}"/>
    <cellStyle name="Millares 22 3" xfId="454" xr:uid="{00000000-0005-0000-0000-000088000000}"/>
    <cellStyle name="Millares 23" xfId="94" xr:uid="{00000000-0005-0000-0000-000089000000}"/>
    <cellStyle name="Millares 23 2" xfId="288" xr:uid="{00000000-0005-0000-0000-00008A000000}"/>
    <cellStyle name="Millares 23 3" xfId="457" xr:uid="{00000000-0005-0000-0000-00008B000000}"/>
    <cellStyle name="Millares 24" xfId="98" xr:uid="{00000000-0005-0000-0000-00008C000000}"/>
    <cellStyle name="Millares 24 2" xfId="292" xr:uid="{00000000-0005-0000-0000-00008D000000}"/>
    <cellStyle name="Millares 24 3" xfId="461" xr:uid="{00000000-0005-0000-0000-00008E000000}"/>
    <cellStyle name="Millares 25" xfId="102" xr:uid="{00000000-0005-0000-0000-00008F000000}"/>
    <cellStyle name="Millares 25 2" xfId="296" xr:uid="{00000000-0005-0000-0000-000090000000}"/>
    <cellStyle name="Millares 25 3" xfId="465" xr:uid="{00000000-0005-0000-0000-000091000000}"/>
    <cellStyle name="Millares 26" xfId="106" xr:uid="{00000000-0005-0000-0000-000092000000}"/>
    <cellStyle name="Millares 26 2" xfId="300" xr:uid="{00000000-0005-0000-0000-000093000000}"/>
    <cellStyle name="Millares 26 3" xfId="469" xr:uid="{00000000-0005-0000-0000-000094000000}"/>
    <cellStyle name="Millares 27" xfId="110" xr:uid="{00000000-0005-0000-0000-000095000000}"/>
    <cellStyle name="Millares 27 2" xfId="304" xr:uid="{00000000-0005-0000-0000-000096000000}"/>
    <cellStyle name="Millares 27 3" xfId="473" xr:uid="{00000000-0005-0000-0000-000097000000}"/>
    <cellStyle name="Millares 28" xfId="114" xr:uid="{00000000-0005-0000-0000-000098000000}"/>
    <cellStyle name="Millares 28 2" xfId="308" xr:uid="{00000000-0005-0000-0000-000099000000}"/>
    <cellStyle name="Millares 28 3" xfId="477" xr:uid="{00000000-0005-0000-0000-00009A000000}"/>
    <cellStyle name="Millares 28 4" xfId="551" xr:uid="{00000000-0005-0000-0000-00009B000000}"/>
    <cellStyle name="Millares 29" xfId="163" xr:uid="{00000000-0005-0000-0000-00009C000000}"/>
    <cellStyle name="Millares 29 2" xfId="334" xr:uid="{00000000-0005-0000-0000-00009D000000}"/>
    <cellStyle name="Millares 29 3" xfId="504" xr:uid="{00000000-0005-0000-0000-00009E000000}"/>
    <cellStyle name="Millares 3" xfId="14" xr:uid="{00000000-0005-0000-0000-00009F000000}"/>
    <cellStyle name="Millares 3 2" xfId="64" xr:uid="{00000000-0005-0000-0000-0000A0000000}"/>
    <cellStyle name="Millares 3 2 2" xfId="258" xr:uid="{00000000-0005-0000-0000-0000A1000000}"/>
    <cellStyle name="Millares 3 2 3" xfId="427" xr:uid="{00000000-0005-0000-0000-0000A2000000}"/>
    <cellStyle name="Millares 3 3" xfId="170" xr:uid="{00000000-0005-0000-0000-0000A3000000}"/>
    <cellStyle name="Millares 3 3 2" xfId="340" xr:uid="{00000000-0005-0000-0000-0000A4000000}"/>
    <cellStyle name="Millares 3 3 3" xfId="510" xr:uid="{00000000-0005-0000-0000-0000A5000000}"/>
    <cellStyle name="Millares 3 4" xfId="212" xr:uid="{00000000-0005-0000-0000-0000A6000000}"/>
    <cellStyle name="Millares 3 5" xfId="381" xr:uid="{00000000-0005-0000-0000-0000A7000000}"/>
    <cellStyle name="Millares 30" xfId="164" xr:uid="{00000000-0005-0000-0000-0000A8000000}"/>
    <cellStyle name="Millares 30 2" xfId="335" xr:uid="{00000000-0005-0000-0000-0000A9000000}"/>
    <cellStyle name="Millares 30 3" xfId="505" xr:uid="{00000000-0005-0000-0000-0000AA000000}"/>
    <cellStyle name="Millares 31" xfId="157" xr:uid="{00000000-0005-0000-0000-0000AB000000}"/>
    <cellStyle name="Millares 31 2" xfId="330" xr:uid="{00000000-0005-0000-0000-0000AC000000}"/>
    <cellStyle name="Millares 31 3" xfId="500" xr:uid="{00000000-0005-0000-0000-0000AD000000}"/>
    <cellStyle name="Millares 32" xfId="159" xr:uid="{00000000-0005-0000-0000-0000AE000000}"/>
    <cellStyle name="Millares 32 2" xfId="332" xr:uid="{00000000-0005-0000-0000-0000AF000000}"/>
    <cellStyle name="Millares 32 3" xfId="502" xr:uid="{00000000-0005-0000-0000-0000B0000000}"/>
    <cellStyle name="Millares 33" xfId="169" xr:uid="{00000000-0005-0000-0000-0000B1000000}"/>
    <cellStyle name="Millares 33 2" xfId="339" xr:uid="{00000000-0005-0000-0000-0000B2000000}"/>
    <cellStyle name="Millares 33 3" xfId="509" xr:uid="{00000000-0005-0000-0000-0000B3000000}"/>
    <cellStyle name="Millares 34" xfId="168" xr:uid="{00000000-0005-0000-0000-0000B4000000}"/>
    <cellStyle name="Millares 34 2" xfId="338" xr:uid="{00000000-0005-0000-0000-0000B5000000}"/>
    <cellStyle name="Millares 34 3" xfId="508" xr:uid="{00000000-0005-0000-0000-0000B6000000}"/>
    <cellStyle name="Millares 35" xfId="173" xr:uid="{00000000-0005-0000-0000-0000B7000000}"/>
    <cellStyle name="Millares 35 2" xfId="343" xr:uid="{00000000-0005-0000-0000-0000B8000000}"/>
    <cellStyle name="Millares 35 3" xfId="513" xr:uid="{00000000-0005-0000-0000-0000B9000000}"/>
    <cellStyle name="Millares 36" xfId="177" xr:uid="{00000000-0005-0000-0000-0000BA000000}"/>
    <cellStyle name="Millares 36 2" xfId="347" xr:uid="{00000000-0005-0000-0000-0000BB000000}"/>
    <cellStyle name="Millares 36 3" xfId="517" xr:uid="{00000000-0005-0000-0000-0000BC000000}"/>
    <cellStyle name="Millares 37" xfId="181" xr:uid="{00000000-0005-0000-0000-0000BD000000}"/>
    <cellStyle name="Millares 37 2" xfId="351" xr:uid="{00000000-0005-0000-0000-0000BE000000}"/>
    <cellStyle name="Millares 37 3" xfId="521" xr:uid="{00000000-0005-0000-0000-0000BF000000}"/>
    <cellStyle name="Millares 38" xfId="185" xr:uid="{00000000-0005-0000-0000-0000C0000000}"/>
    <cellStyle name="Millares 38 2" xfId="355" xr:uid="{00000000-0005-0000-0000-0000C1000000}"/>
    <cellStyle name="Millares 38 3" xfId="525" xr:uid="{00000000-0005-0000-0000-0000C2000000}"/>
    <cellStyle name="Millares 39" xfId="189" xr:uid="{00000000-0005-0000-0000-0000C3000000}"/>
    <cellStyle name="Millares 39 2" xfId="359" xr:uid="{00000000-0005-0000-0000-0000C4000000}"/>
    <cellStyle name="Millares 39 3" xfId="529" xr:uid="{00000000-0005-0000-0000-0000C5000000}"/>
    <cellStyle name="Millares 4" xfId="17" xr:uid="{00000000-0005-0000-0000-0000C6000000}"/>
    <cellStyle name="Millares 4 2" xfId="66" xr:uid="{00000000-0005-0000-0000-0000C7000000}"/>
    <cellStyle name="Millares 4 2 2" xfId="260" xr:uid="{00000000-0005-0000-0000-0000C8000000}"/>
    <cellStyle name="Millares 4 2 3" xfId="429" xr:uid="{00000000-0005-0000-0000-0000C9000000}"/>
    <cellStyle name="Millares 4 3" xfId="214" xr:uid="{00000000-0005-0000-0000-0000CA000000}"/>
    <cellStyle name="Millares 4 4" xfId="383" xr:uid="{00000000-0005-0000-0000-0000CB000000}"/>
    <cellStyle name="Millares 40" xfId="192" xr:uid="{00000000-0005-0000-0000-0000CC000000}"/>
    <cellStyle name="Millares 41" xfId="196" xr:uid="{00000000-0005-0000-0000-0000CD000000}"/>
    <cellStyle name="Millares 41 2" xfId="364" xr:uid="{00000000-0005-0000-0000-0000CE000000}"/>
    <cellStyle name="Millares 41 3" xfId="533" xr:uid="{00000000-0005-0000-0000-0000CF000000}"/>
    <cellStyle name="Millares 42" xfId="200" xr:uid="{00000000-0005-0000-0000-0000D0000000}"/>
    <cellStyle name="Millares 42 2" xfId="368" xr:uid="{00000000-0005-0000-0000-0000D1000000}"/>
    <cellStyle name="Millares 42 3" xfId="537" xr:uid="{00000000-0005-0000-0000-0000D2000000}"/>
    <cellStyle name="Millares 43" xfId="204" xr:uid="{00000000-0005-0000-0000-0000D3000000}"/>
    <cellStyle name="Millares 43 2" xfId="372" xr:uid="{00000000-0005-0000-0000-0000D4000000}"/>
    <cellStyle name="Millares 43 3" xfId="541" xr:uid="{00000000-0005-0000-0000-0000D5000000}"/>
    <cellStyle name="Millares 43 4" xfId="555" xr:uid="{00000000-0005-0000-0000-0000D6000000}"/>
    <cellStyle name="Millares 44" xfId="206" xr:uid="{00000000-0005-0000-0000-0000D7000000}"/>
    <cellStyle name="Millares 45" xfId="310" xr:uid="{00000000-0005-0000-0000-0000D8000000}"/>
    <cellStyle name="Millares 46" xfId="374" xr:uid="{00000000-0005-0000-0000-0000D9000000}"/>
    <cellStyle name="Millares 47" xfId="375" xr:uid="{00000000-0005-0000-0000-0000DA000000}"/>
    <cellStyle name="Millares 48" xfId="479" xr:uid="{00000000-0005-0000-0000-0000DB000000}"/>
    <cellStyle name="Millares 49" xfId="544" xr:uid="{00000000-0005-0000-0000-0000DC000000}"/>
    <cellStyle name="Millares 5" xfId="18" xr:uid="{00000000-0005-0000-0000-0000DD000000}"/>
    <cellStyle name="Millares 5 2" xfId="67" xr:uid="{00000000-0005-0000-0000-0000DE000000}"/>
    <cellStyle name="Millares 5 2 2" xfId="261" xr:uid="{00000000-0005-0000-0000-0000DF000000}"/>
    <cellStyle name="Millares 5 2 3" xfId="430" xr:uid="{00000000-0005-0000-0000-0000E0000000}"/>
    <cellStyle name="Millares 5 3" xfId="215" xr:uid="{00000000-0005-0000-0000-0000E1000000}"/>
    <cellStyle name="Millares 5 4" xfId="384" xr:uid="{00000000-0005-0000-0000-0000E2000000}"/>
    <cellStyle name="Millares 50" xfId="480" xr:uid="{00000000-0005-0000-0000-0000E3000000}"/>
    <cellStyle name="Millares 51" xfId="546" xr:uid="{00000000-0005-0000-0000-0000E4000000}"/>
    <cellStyle name="Millares 52" xfId="545" xr:uid="{00000000-0005-0000-0000-0000E5000000}"/>
    <cellStyle name="Millares 53" xfId="543" xr:uid="{00000000-0005-0000-0000-0000E6000000}"/>
    <cellStyle name="Millares 54" xfId="559" xr:uid="{00000000-0005-0000-0000-0000E7000000}"/>
    <cellStyle name="Millares 55" xfId="563" xr:uid="{00000000-0005-0000-0000-0000E8000000}"/>
    <cellStyle name="Millares 56" xfId="567" xr:uid="{00000000-0005-0000-0000-0000E9000000}"/>
    <cellStyle name="Millares 57" xfId="571" xr:uid="{2F301D31-2663-4870-A4D5-9EA93951B00A}"/>
    <cellStyle name="Millares 58" xfId="573" xr:uid="{85450941-8109-4124-B8D6-8E17FB982CB9}"/>
    <cellStyle name="Millares 6" xfId="19" xr:uid="{00000000-0005-0000-0000-0000EA000000}"/>
    <cellStyle name="Millares 6 2" xfId="68" xr:uid="{00000000-0005-0000-0000-0000EB000000}"/>
    <cellStyle name="Millares 6 2 2" xfId="262" xr:uid="{00000000-0005-0000-0000-0000EC000000}"/>
    <cellStyle name="Millares 6 2 3" xfId="431" xr:uid="{00000000-0005-0000-0000-0000ED000000}"/>
    <cellStyle name="Millares 6 3" xfId="216" xr:uid="{00000000-0005-0000-0000-0000EE000000}"/>
    <cellStyle name="Millares 6 4" xfId="385" xr:uid="{00000000-0005-0000-0000-0000EF000000}"/>
    <cellStyle name="Millares 7" xfId="20" xr:uid="{00000000-0005-0000-0000-0000F0000000}"/>
    <cellStyle name="Millares 7 2" xfId="69" xr:uid="{00000000-0005-0000-0000-0000F1000000}"/>
    <cellStyle name="Millares 7 2 2" xfId="263" xr:uid="{00000000-0005-0000-0000-0000F2000000}"/>
    <cellStyle name="Millares 7 2 3" xfId="432" xr:uid="{00000000-0005-0000-0000-0000F3000000}"/>
    <cellStyle name="Millares 7 3" xfId="217" xr:uid="{00000000-0005-0000-0000-0000F4000000}"/>
    <cellStyle name="Millares 7 4" xfId="386" xr:uid="{00000000-0005-0000-0000-0000F5000000}"/>
    <cellStyle name="Millares 8" xfId="21" xr:uid="{00000000-0005-0000-0000-0000F6000000}"/>
    <cellStyle name="Millares 8 2" xfId="70" xr:uid="{00000000-0005-0000-0000-0000F7000000}"/>
    <cellStyle name="Millares 8 2 2" xfId="264" xr:uid="{00000000-0005-0000-0000-0000F8000000}"/>
    <cellStyle name="Millares 8 2 3" xfId="433" xr:uid="{00000000-0005-0000-0000-0000F9000000}"/>
    <cellStyle name="Millares 8 3" xfId="218" xr:uid="{00000000-0005-0000-0000-0000FA000000}"/>
    <cellStyle name="Millares 8 4" xfId="387" xr:uid="{00000000-0005-0000-0000-0000FB000000}"/>
    <cellStyle name="Millares 9" xfId="22" xr:uid="{00000000-0005-0000-0000-0000FC000000}"/>
    <cellStyle name="Millares 9 2" xfId="71" xr:uid="{00000000-0005-0000-0000-0000FD000000}"/>
    <cellStyle name="Millares 9 2 2" xfId="265" xr:uid="{00000000-0005-0000-0000-0000FE000000}"/>
    <cellStyle name="Millares 9 2 3" xfId="434" xr:uid="{00000000-0005-0000-0000-0000FF000000}"/>
    <cellStyle name="Millares 9 3" xfId="219" xr:uid="{00000000-0005-0000-0000-000000010000}"/>
    <cellStyle name="Millares 9 4" xfId="388" xr:uid="{00000000-0005-0000-0000-000001010000}"/>
    <cellStyle name="Moneda" xfId="52" builtinId="4"/>
    <cellStyle name="Moneda [0]" xfId="26" builtinId="7"/>
    <cellStyle name="Moneda [0] 10" xfId="93" xr:uid="{00000000-0005-0000-0000-000004010000}"/>
    <cellStyle name="Moneda [0] 10 2" xfId="287" xr:uid="{00000000-0005-0000-0000-000005010000}"/>
    <cellStyle name="Moneda [0] 10 3" xfId="456" xr:uid="{00000000-0005-0000-0000-000006010000}"/>
    <cellStyle name="Moneda [0] 11" xfId="97" xr:uid="{00000000-0005-0000-0000-000007010000}"/>
    <cellStyle name="Moneda [0] 11 2" xfId="291" xr:uid="{00000000-0005-0000-0000-000008010000}"/>
    <cellStyle name="Moneda [0] 11 3" xfId="460" xr:uid="{00000000-0005-0000-0000-000009010000}"/>
    <cellStyle name="Moneda [0] 12" xfId="101" xr:uid="{00000000-0005-0000-0000-00000A010000}"/>
    <cellStyle name="Moneda [0] 12 2" xfId="295" xr:uid="{00000000-0005-0000-0000-00000B010000}"/>
    <cellStyle name="Moneda [0] 12 3" xfId="464" xr:uid="{00000000-0005-0000-0000-00000C010000}"/>
    <cellStyle name="Moneda [0] 13" xfId="105" xr:uid="{00000000-0005-0000-0000-00000D010000}"/>
    <cellStyle name="Moneda [0] 13 2" xfId="299" xr:uid="{00000000-0005-0000-0000-00000E010000}"/>
    <cellStyle name="Moneda [0] 13 3" xfId="468" xr:uid="{00000000-0005-0000-0000-00000F010000}"/>
    <cellStyle name="Moneda [0] 14" xfId="109" xr:uid="{00000000-0005-0000-0000-000010010000}"/>
    <cellStyle name="Moneda [0] 14 2" xfId="303" xr:uid="{00000000-0005-0000-0000-000011010000}"/>
    <cellStyle name="Moneda [0] 14 3" xfId="472" xr:uid="{00000000-0005-0000-0000-000012010000}"/>
    <cellStyle name="Moneda [0] 15" xfId="113" xr:uid="{00000000-0005-0000-0000-000013010000}"/>
    <cellStyle name="Moneda [0] 15 2" xfId="307" xr:uid="{00000000-0005-0000-0000-000014010000}"/>
    <cellStyle name="Moneda [0] 15 3" xfId="476" xr:uid="{00000000-0005-0000-0000-000015010000}"/>
    <cellStyle name="Moneda [0] 16" xfId="162" xr:uid="{00000000-0005-0000-0000-000016010000}"/>
    <cellStyle name="Moneda [0] 16 2" xfId="333" xr:uid="{00000000-0005-0000-0000-000017010000}"/>
    <cellStyle name="Moneda [0] 16 3" xfId="503" xr:uid="{00000000-0005-0000-0000-000018010000}"/>
    <cellStyle name="Moneda [0] 17" xfId="172" xr:uid="{00000000-0005-0000-0000-000019010000}"/>
    <cellStyle name="Moneda [0] 17 2" xfId="342" xr:uid="{00000000-0005-0000-0000-00001A010000}"/>
    <cellStyle name="Moneda [0] 17 3" xfId="512" xr:uid="{00000000-0005-0000-0000-00001B010000}"/>
    <cellStyle name="Moneda [0] 18" xfId="176" xr:uid="{00000000-0005-0000-0000-00001C010000}"/>
    <cellStyle name="Moneda [0] 18 2" xfId="346" xr:uid="{00000000-0005-0000-0000-00001D010000}"/>
    <cellStyle name="Moneda [0] 18 3" xfId="516" xr:uid="{00000000-0005-0000-0000-00001E010000}"/>
    <cellStyle name="Moneda [0] 19" xfId="180" xr:uid="{00000000-0005-0000-0000-00001F010000}"/>
    <cellStyle name="Moneda [0] 19 2" xfId="350" xr:uid="{00000000-0005-0000-0000-000020010000}"/>
    <cellStyle name="Moneda [0] 19 3" xfId="520" xr:uid="{00000000-0005-0000-0000-000021010000}"/>
    <cellStyle name="Moneda [0] 2" xfId="24" xr:uid="{00000000-0005-0000-0000-000022010000}"/>
    <cellStyle name="Moneda [0] 2 2" xfId="73" xr:uid="{00000000-0005-0000-0000-000023010000}"/>
    <cellStyle name="Moneda [0] 2 2 2" xfId="267" xr:uid="{00000000-0005-0000-0000-000024010000}"/>
    <cellStyle name="Moneda [0] 2 2 3" xfId="436" xr:uid="{00000000-0005-0000-0000-000025010000}"/>
    <cellStyle name="Moneda [0] 2 3" xfId="221" xr:uid="{00000000-0005-0000-0000-000026010000}"/>
    <cellStyle name="Moneda [0] 2 4" xfId="390" xr:uid="{00000000-0005-0000-0000-000027010000}"/>
    <cellStyle name="Moneda [0] 20" xfId="184" xr:uid="{00000000-0005-0000-0000-000028010000}"/>
    <cellStyle name="Moneda [0] 20 2" xfId="354" xr:uid="{00000000-0005-0000-0000-000029010000}"/>
    <cellStyle name="Moneda [0] 20 3" xfId="524" xr:uid="{00000000-0005-0000-0000-00002A010000}"/>
    <cellStyle name="Moneda [0] 21" xfId="188" xr:uid="{00000000-0005-0000-0000-00002B010000}"/>
    <cellStyle name="Moneda [0] 21 2" xfId="358" xr:uid="{00000000-0005-0000-0000-00002C010000}"/>
    <cellStyle name="Moneda [0] 21 3" xfId="528" xr:uid="{00000000-0005-0000-0000-00002D010000}"/>
    <cellStyle name="Moneda [0] 22" xfId="193" xr:uid="{00000000-0005-0000-0000-00002E010000}"/>
    <cellStyle name="Moneda [0] 23" xfId="195" xr:uid="{00000000-0005-0000-0000-00002F010000}"/>
    <cellStyle name="Moneda [0] 23 2" xfId="363" xr:uid="{00000000-0005-0000-0000-000030010000}"/>
    <cellStyle name="Moneda [0] 23 3" xfId="532" xr:uid="{00000000-0005-0000-0000-000031010000}"/>
    <cellStyle name="Moneda [0] 24" xfId="199" xr:uid="{00000000-0005-0000-0000-000032010000}"/>
    <cellStyle name="Moneda [0] 24 2" xfId="367" xr:uid="{00000000-0005-0000-0000-000033010000}"/>
    <cellStyle name="Moneda [0] 24 3" xfId="536" xr:uid="{00000000-0005-0000-0000-000034010000}"/>
    <cellStyle name="Moneda [0] 25" xfId="203" xr:uid="{00000000-0005-0000-0000-000035010000}"/>
    <cellStyle name="Moneda [0] 25 2" xfId="371" xr:uid="{00000000-0005-0000-0000-000036010000}"/>
    <cellStyle name="Moneda [0] 25 3" xfId="540" xr:uid="{00000000-0005-0000-0000-000037010000}"/>
    <cellStyle name="Moneda [0] 25 4" xfId="554" xr:uid="{00000000-0005-0000-0000-000038010000}"/>
    <cellStyle name="Moneda [0] 26" xfId="558" xr:uid="{00000000-0005-0000-0000-000039010000}"/>
    <cellStyle name="Moneda [0] 27" xfId="562" xr:uid="{00000000-0005-0000-0000-00003A010000}"/>
    <cellStyle name="Moneda [0] 28" xfId="566" xr:uid="{00000000-0005-0000-0000-00003B010000}"/>
    <cellStyle name="Moneda [0] 29" xfId="570" xr:uid="{09CAF182-FC3E-4D28-ACAC-6F91CCC2ED38}"/>
    <cellStyle name="Moneda [0] 3" xfId="29" xr:uid="{00000000-0005-0000-0000-00003C010000}"/>
    <cellStyle name="Moneda [0] 3 2" xfId="76" xr:uid="{00000000-0005-0000-0000-00003D010000}"/>
    <cellStyle name="Moneda [0] 3 2 2" xfId="270" xr:uid="{00000000-0005-0000-0000-00003E010000}"/>
    <cellStyle name="Moneda [0] 3 2 3" xfId="439" xr:uid="{00000000-0005-0000-0000-00003F010000}"/>
    <cellStyle name="Moneda [0] 3 3" xfId="224" xr:uid="{00000000-0005-0000-0000-000040010000}"/>
    <cellStyle name="Moneda [0] 3 4" xfId="393" xr:uid="{00000000-0005-0000-0000-000041010000}"/>
    <cellStyle name="Moneda [0] 4" xfId="33" xr:uid="{00000000-0005-0000-0000-000042010000}"/>
    <cellStyle name="Moneda [0] 4 2" xfId="80" xr:uid="{00000000-0005-0000-0000-000043010000}"/>
    <cellStyle name="Moneda [0] 4 2 2" xfId="274" xr:uid="{00000000-0005-0000-0000-000044010000}"/>
    <cellStyle name="Moneda [0] 4 2 3" xfId="443" xr:uid="{00000000-0005-0000-0000-000045010000}"/>
    <cellStyle name="Moneda [0] 4 3" xfId="228" xr:uid="{00000000-0005-0000-0000-000046010000}"/>
    <cellStyle name="Moneda [0] 4 4" xfId="397" xr:uid="{00000000-0005-0000-0000-000047010000}"/>
    <cellStyle name="Moneda [0] 4 5" xfId="548" xr:uid="{00000000-0005-0000-0000-000048010000}"/>
    <cellStyle name="Moneda [0] 5" xfId="37" xr:uid="{00000000-0005-0000-0000-000049010000}"/>
    <cellStyle name="Moneda [0] 5 2" xfId="84" xr:uid="{00000000-0005-0000-0000-00004A010000}"/>
    <cellStyle name="Moneda [0] 5 2 2" xfId="278" xr:uid="{00000000-0005-0000-0000-00004B010000}"/>
    <cellStyle name="Moneda [0] 5 2 3" xfId="447" xr:uid="{00000000-0005-0000-0000-00004C010000}"/>
    <cellStyle name="Moneda [0] 5 3" xfId="232" xr:uid="{00000000-0005-0000-0000-00004D010000}"/>
    <cellStyle name="Moneda [0] 5 4" xfId="401" xr:uid="{00000000-0005-0000-0000-00004E010000}"/>
    <cellStyle name="Moneda [0] 6" xfId="41" xr:uid="{00000000-0005-0000-0000-00004F010000}"/>
    <cellStyle name="Moneda [0] 6 2" xfId="236" xr:uid="{00000000-0005-0000-0000-000050010000}"/>
    <cellStyle name="Moneda [0] 6 3" xfId="405" xr:uid="{00000000-0005-0000-0000-000051010000}"/>
    <cellStyle name="Moneda [0] 7" xfId="45" xr:uid="{00000000-0005-0000-0000-000052010000}"/>
    <cellStyle name="Moneda [0] 7 2" xfId="240" xr:uid="{00000000-0005-0000-0000-000053010000}"/>
    <cellStyle name="Moneda [0] 7 3" xfId="409" xr:uid="{00000000-0005-0000-0000-000054010000}"/>
    <cellStyle name="Moneda [0] 8" xfId="49" xr:uid="{00000000-0005-0000-0000-000055010000}"/>
    <cellStyle name="Moneda [0] 8 2" xfId="244" xr:uid="{00000000-0005-0000-0000-000056010000}"/>
    <cellStyle name="Moneda [0] 8 3" xfId="413" xr:uid="{00000000-0005-0000-0000-000057010000}"/>
    <cellStyle name="Moneda [0] 9" xfId="55" xr:uid="{00000000-0005-0000-0000-000058010000}"/>
    <cellStyle name="Moneda [0] 9 2" xfId="249" xr:uid="{00000000-0005-0000-0000-000059010000}"/>
    <cellStyle name="Moneda [0] 9 3" xfId="418" xr:uid="{00000000-0005-0000-0000-00005A010000}"/>
    <cellStyle name="Moneda 2" xfId="576" xr:uid="{8012B0AC-9ED9-43C7-A2E4-1203B98104FA}"/>
    <cellStyle name="Moneda 3" xfId="578" xr:uid="{CC55F2D8-F792-4447-B3E0-D92095AD44EB}"/>
    <cellStyle name="Neutral" xfId="123" builtinId="28" customBuiltin="1"/>
    <cellStyle name="Nivel 1,2.3,5,6,9" xfId="160" xr:uid="{00000000-0005-0000-0000-00005C010000}"/>
    <cellStyle name="Nivel 4" xfId="161" xr:uid="{00000000-0005-0000-0000-00005D010000}"/>
    <cellStyle name="Normal" xfId="0" builtinId="0"/>
    <cellStyle name="Normal 10" xfId="32" xr:uid="{00000000-0005-0000-0000-00005F010000}"/>
    <cellStyle name="Normal 10 2" xfId="79" xr:uid="{00000000-0005-0000-0000-000060010000}"/>
    <cellStyle name="Normal 10 2 2" xfId="273" xr:uid="{00000000-0005-0000-0000-000061010000}"/>
    <cellStyle name="Normal 10 2 3" xfId="442" xr:uid="{00000000-0005-0000-0000-000062010000}"/>
    <cellStyle name="Normal 10 3" xfId="227" xr:uid="{00000000-0005-0000-0000-000063010000}"/>
    <cellStyle name="Normal 10 4" xfId="396" xr:uid="{00000000-0005-0000-0000-000064010000}"/>
    <cellStyle name="Normal 10 5" xfId="547" xr:uid="{00000000-0005-0000-0000-000065010000}"/>
    <cellStyle name="Normal 11" xfId="36" xr:uid="{00000000-0005-0000-0000-000066010000}"/>
    <cellStyle name="Normal 11 2" xfId="83" xr:uid="{00000000-0005-0000-0000-000067010000}"/>
    <cellStyle name="Normal 11 2 2" xfId="277" xr:uid="{00000000-0005-0000-0000-000068010000}"/>
    <cellStyle name="Normal 11 2 3" xfId="446" xr:uid="{00000000-0005-0000-0000-000069010000}"/>
    <cellStyle name="Normal 11 3" xfId="231" xr:uid="{00000000-0005-0000-0000-00006A010000}"/>
    <cellStyle name="Normal 11 4" xfId="400" xr:uid="{00000000-0005-0000-0000-00006B010000}"/>
    <cellStyle name="Normal 12" xfId="40" xr:uid="{00000000-0005-0000-0000-00006C010000}"/>
    <cellStyle name="Normal 12 2" xfId="235" xr:uid="{00000000-0005-0000-0000-00006D010000}"/>
    <cellStyle name="Normal 12 3" xfId="404" xr:uid="{00000000-0005-0000-0000-00006E010000}"/>
    <cellStyle name="Normal 13" xfId="44" xr:uid="{00000000-0005-0000-0000-00006F010000}"/>
    <cellStyle name="Normal 13 2" xfId="239" xr:uid="{00000000-0005-0000-0000-000070010000}"/>
    <cellStyle name="Normal 13 3" xfId="408" xr:uid="{00000000-0005-0000-0000-000071010000}"/>
    <cellStyle name="Normal 14" xfId="48" xr:uid="{00000000-0005-0000-0000-000072010000}"/>
    <cellStyle name="Normal 14 2" xfId="243" xr:uid="{00000000-0005-0000-0000-000073010000}"/>
    <cellStyle name="Normal 14 3" xfId="412" xr:uid="{00000000-0005-0000-0000-000074010000}"/>
    <cellStyle name="Normal 15" xfId="53" xr:uid="{00000000-0005-0000-0000-000075010000}"/>
    <cellStyle name="Normal 15 2" xfId="247" xr:uid="{00000000-0005-0000-0000-000076010000}"/>
    <cellStyle name="Normal 15 3" xfId="416" xr:uid="{00000000-0005-0000-0000-000077010000}"/>
    <cellStyle name="Normal 16" xfId="54" xr:uid="{00000000-0005-0000-0000-000078010000}"/>
    <cellStyle name="Normal 16 2" xfId="248" xr:uid="{00000000-0005-0000-0000-000079010000}"/>
    <cellStyle name="Normal 16 3" xfId="417" xr:uid="{00000000-0005-0000-0000-00007A010000}"/>
    <cellStyle name="Normal 17" xfId="92" xr:uid="{00000000-0005-0000-0000-00007B010000}"/>
    <cellStyle name="Normal 17 2" xfId="286" xr:uid="{00000000-0005-0000-0000-00007C010000}"/>
    <cellStyle name="Normal 17 3" xfId="455" xr:uid="{00000000-0005-0000-0000-00007D010000}"/>
    <cellStyle name="Normal 18" xfId="96" xr:uid="{00000000-0005-0000-0000-00007E010000}"/>
    <cellStyle name="Normal 18 2" xfId="290" xr:uid="{00000000-0005-0000-0000-00007F010000}"/>
    <cellStyle name="Normal 18 3" xfId="459" xr:uid="{00000000-0005-0000-0000-000080010000}"/>
    <cellStyle name="Normal 19" xfId="100" xr:uid="{00000000-0005-0000-0000-000081010000}"/>
    <cellStyle name="Normal 19 2" xfId="294" xr:uid="{00000000-0005-0000-0000-000082010000}"/>
    <cellStyle name="Normal 19 3" xfId="463" xr:uid="{00000000-0005-0000-0000-000083010000}"/>
    <cellStyle name="Normal 2" xfId="4" xr:uid="{00000000-0005-0000-0000-000084010000}"/>
    <cellStyle name="Normal 2 2" xfId="5" xr:uid="{00000000-0005-0000-0000-000085010000}"/>
    <cellStyle name="Normal 20" xfId="104" xr:uid="{00000000-0005-0000-0000-000086010000}"/>
    <cellStyle name="Normal 20 2" xfId="298" xr:uid="{00000000-0005-0000-0000-000087010000}"/>
    <cellStyle name="Normal 20 3" xfId="467" xr:uid="{00000000-0005-0000-0000-000088010000}"/>
    <cellStyle name="Normal 21" xfId="108" xr:uid="{00000000-0005-0000-0000-000089010000}"/>
    <cellStyle name="Normal 21 2" xfId="302" xr:uid="{00000000-0005-0000-0000-00008A010000}"/>
    <cellStyle name="Normal 21 3" xfId="471" xr:uid="{00000000-0005-0000-0000-00008B010000}"/>
    <cellStyle name="Normal 22" xfId="112" xr:uid="{00000000-0005-0000-0000-00008C010000}"/>
    <cellStyle name="Normal 22 2" xfId="306" xr:uid="{00000000-0005-0000-0000-00008D010000}"/>
    <cellStyle name="Normal 22 3" xfId="475" xr:uid="{00000000-0005-0000-0000-00008E010000}"/>
    <cellStyle name="Normal 23" xfId="156" xr:uid="{00000000-0005-0000-0000-00008F010000}"/>
    <cellStyle name="Normal 23 2" xfId="329" xr:uid="{00000000-0005-0000-0000-000090010000}"/>
    <cellStyle name="Normal 23 3" xfId="499" xr:uid="{00000000-0005-0000-0000-000091010000}"/>
    <cellStyle name="Normal 24" xfId="171" xr:uid="{00000000-0005-0000-0000-000092010000}"/>
    <cellStyle name="Normal 24 2" xfId="341" xr:uid="{00000000-0005-0000-0000-000093010000}"/>
    <cellStyle name="Normal 24 3" xfId="511" xr:uid="{00000000-0005-0000-0000-000094010000}"/>
    <cellStyle name="Normal 25" xfId="175" xr:uid="{00000000-0005-0000-0000-000095010000}"/>
    <cellStyle name="Normal 25 2" xfId="345" xr:uid="{00000000-0005-0000-0000-000096010000}"/>
    <cellStyle name="Normal 25 3" xfId="515" xr:uid="{00000000-0005-0000-0000-000097010000}"/>
    <cellStyle name="Normal 26" xfId="179" xr:uid="{00000000-0005-0000-0000-000098010000}"/>
    <cellStyle name="Normal 26 2" xfId="349" xr:uid="{00000000-0005-0000-0000-000099010000}"/>
    <cellStyle name="Normal 26 3" xfId="519" xr:uid="{00000000-0005-0000-0000-00009A010000}"/>
    <cellStyle name="Normal 27" xfId="183" xr:uid="{00000000-0005-0000-0000-00009B010000}"/>
    <cellStyle name="Normal 27 2" xfId="353" xr:uid="{00000000-0005-0000-0000-00009C010000}"/>
    <cellStyle name="Normal 27 3" xfId="523" xr:uid="{00000000-0005-0000-0000-00009D010000}"/>
    <cellStyle name="Normal 28" xfId="187" xr:uid="{00000000-0005-0000-0000-00009E010000}"/>
    <cellStyle name="Normal 28 2" xfId="357" xr:uid="{00000000-0005-0000-0000-00009F010000}"/>
    <cellStyle name="Normal 28 3" xfId="527" xr:uid="{00000000-0005-0000-0000-0000A0010000}"/>
    <cellStyle name="Normal 29" xfId="191" xr:uid="{00000000-0005-0000-0000-0000A1010000}"/>
    <cellStyle name="Normal 29 2" xfId="361" xr:uid="{00000000-0005-0000-0000-0000A2010000}"/>
    <cellStyle name="Normal 3" xfId="3" xr:uid="{00000000-0005-0000-0000-0000A3010000}"/>
    <cellStyle name="Normal 30" xfId="194" xr:uid="{00000000-0005-0000-0000-0000A4010000}"/>
    <cellStyle name="Normal 30 2" xfId="362" xr:uid="{00000000-0005-0000-0000-0000A5010000}"/>
    <cellStyle name="Normal 30 3" xfId="531" xr:uid="{00000000-0005-0000-0000-0000A6010000}"/>
    <cellStyle name="Normal 31" xfId="198" xr:uid="{00000000-0005-0000-0000-0000A7010000}"/>
    <cellStyle name="Normal 31 2" xfId="366" xr:uid="{00000000-0005-0000-0000-0000A8010000}"/>
    <cellStyle name="Normal 31 3" xfId="535" xr:uid="{00000000-0005-0000-0000-0000A9010000}"/>
    <cellStyle name="Normal 32" xfId="202" xr:uid="{00000000-0005-0000-0000-0000AA010000}"/>
    <cellStyle name="Normal 32 2" xfId="370" xr:uid="{00000000-0005-0000-0000-0000AB010000}"/>
    <cellStyle name="Normal 32 3" xfId="539" xr:uid="{00000000-0005-0000-0000-0000AC010000}"/>
    <cellStyle name="Normal 32 4" xfId="553" xr:uid="{00000000-0005-0000-0000-0000AD010000}"/>
    <cellStyle name="Normal 33" xfId="557" xr:uid="{00000000-0005-0000-0000-0000AE010000}"/>
    <cellStyle name="Normal 34" xfId="561" xr:uid="{00000000-0005-0000-0000-0000AF010000}"/>
    <cellStyle name="Normal 35" xfId="565" xr:uid="{00000000-0005-0000-0000-0000B0010000}"/>
    <cellStyle name="Normal 36" xfId="569" xr:uid="{F9AB1D9F-8D56-4910-882A-05EA33E09718}"/>
    <cellStyle name="Normal 37" xfId="574" xr:uid="{A2C38DB8-27A0-4D8D-8949-1D0F92DA96A2}"/>
    <cellStyle name="Normal 4" xfId="10" xr:uid="{00000000-0005-0000-0000-0000B1010000}"/>
    <cellStyle name="Normal 4 2" xfId="27" xr:uid="{00000000-0005-0000-0000-0000B2010000}"/>
    <cellStyle name="Normal 4 3" xfId="60" xr:uid="{00000000-0005-0000-0000-0000B3010000}"/>
    <cellStyle name="Normal 4 3 2" xfId="254" xr:uid="{00000000-0005-0000-0000-0000B4010000}"/>
    <cellStyle name="Normal 4 3 3" xfId="423" xr:uid="{00000000-0005-0000-0000-0000B5010000}"/>
    <cellStyle name="Normal 4 4" xfId="208" xr:uid="{00000000-0005-0000-0000-0000B6010000}"/>
    <cellStyle name="Normal 4 5" xfId="377" xr:uid="{00000000-0005-0000-0000-0000B7010000}"/>
    <cellStyle name="Normal 5" xfId="12" xr:uid="{00000000-0005-0000-0000-0000B8010000}"/>
    <cellStyle name="Normal 5 2" xfId="62" xr:uid="{00000000-0005-0000-0000-0000B9010000}"/>
    <cellStyle name="Normal 5 2 2" xfId="256" xr:uid="{00000000-0005-0000-0000-0000BA010000}"/>
    <cellStyle name="Normal 5 2 3" xfId="425" xr:uid="{00000000-0005-0000-0000-0000BB010000}"/>
    <cellStyle name="Normal 5 3" xfId="210" xr:uid="{00000000-0005-0000-0000-0000BC010000}"/>
    <cellStyle name="Normal 5 4" xfId="379" xr:uid="{00000000-0005-0000-0000-0000BD010000}"/>
    <cellStyle name="Normal 6" xfId="16" xr:uid="{00000000-0005-0000-0000-0000BE010000}"/>
    <cellStyle name="Normal 7" xfId="23" xr:uid="{00000000-0005-0000-0000-0000BF010000}"/>
    <cellStyle name="Normal 7 2" xfId="72" xr:uid="{00000000-0005-0000-0000-0000C0010000}"/>
    <cellStyle name="Normal 7 2 2" xfId="266" xr:uid="{00000000-0005-0000-0000-0000C1010000}"/>
    <cellStyle name="Normal 7 2 3" xfId="435" xr:uid="{00000000-0005-0000-0000-0000C2010000}"/>
    <cellStyle name="Normal 7 3" xfId="220" xr:uid="{00000000-0005-0000-0000-0000C3010000}"/>
    <cellStyle name="Normal 7 4" xfId="389" xr:uid="{00000000-0005-0000-0000-0000C4010000}"/>
    <cellStyle name="Normal 8" xfId="25" xr:uid="{00000000-0005-0000-0000-0000C5010000}"/>
    <cellStyle name="Normal 8 2" xfId="74" xr:uid="{00000000-0005-0000-0000-0000C6010000}"/>
    <cellStyle name="Normal 8 2 2" xfId="268" xr:uid="{00000000-0005-0000-0000-0000C7010000}"/>
    <cellStyle name="Normal 8 2 3" xfId="437" xr:uid="{00000000-0005-0000-0000-0000C8010000}"/>
    <cellStyle name="Normal 8 3" xfId="222" xr:uid="{00000000-0005-0000-0000-0000C9010000}"/>
    <cellStyle name="Normal 8 4" xfId="391" xr:uid="{00000000-0005-0000-0000-0000CA010000}"/>
    <cellStyle name="Normal 9" xfId="28" xr:uid="{00000000-0005-0000-0000-0000CB010000}"/>
    <cellStyle name="Normal 9 2" xfId="75" xr:uid="{00000000-0005-0000-0000-0000CC010000}"/>
    <cellStyle name="Normal 9 2 2" xfId="269" xr:uid="{00000000-0005-0000-0000-0000CD010000}"/>
    <cellStyle name="Normal 9 2 3" xfId="438" xr:uid="{00000000-0005-0000-0000-0000CE010000}"/>
    <cellStyle name="Normal 9 3" xfId="223" xr:uid="{00000000-0005-0000-0000-0000CF010000}"/>
    <cellStyle name="Normal 9 4" xfId="392" xr:uid="{00000000-0005-0000-0000-0000D0010000}"/>
    <cellStyle name="Notas 2" xfId="167" xr:uid="{00000000-0005-0000-0000-0000D1010000}"/>
    <cellStyle name="Notas 2 2" xfId="337" xr:uid="{00000000-0005-0000-0000-0000D2010000}"/>
    <cellStyle name="Notas 2 3" xfId="507" xr:uid="{00000000-0005-0000-0000-0000D3010000}"/>
    <cellStyle name="Porcentaje" xfId="2" builtinId="5"/>
    <cellStyle name="Porcentaje 10" xfId="51" xr:uid="{00000000-0005-0000-0000-0000D5010000}"/>
    <cellStyle name="Porcentaje 10 2" xfId="246" xr:uid="{00000000-0005-0000-0000-0000D6010000}"/>
    <cellStyle name="Porcentaje 10 3" xfId="415" xr:uid="{00000000-0005-0000-0000-0000D7010000}"/>
    <cellStyle name="Porcentaje 11" xfId="57" xr:uid="{00000000-0005-0000-0000-0000D8010000}"/>
    <cellStyle name="Porcentaje 11 2" xfId="251" xr:uid="{00000000-0005-0000-0000-0000D9010000}"/>
    <cellStyle name="Porcentaje 11 3" xfId="420" xr:uid="{00000000-0005-0000-0000-0000DA010000}"/>
    <cellStyle name="Porcentaje 12" xfId="95" xr:uid="{00000000-0005-0000-0000-0000DB010000}"/>
    <cellStyle name="Porcentaje 12 2" xfId="289" xr:uid="{00000000-0005-0000-0000-0000DC010000}"/>
    <cellStyle name="Porcentaje 12 3" xfId="458" xr:uid="{00000000-0005-0000-0000-0000DD010000}"/>
    <cellStyle name="Porcentaje 13" xfId="99" xr:uid="{00000000-0005-0000-0000-0000DE010000}"/>
    <cellStyle name="Porcentaje 13 2" xfId="293" xr:uid="{00000000-0005-0000-0000-0000DF010000}"/>
    <cellStyle name="Porcentaje 13 3" xfId="462" xr:uid="{00000000-0005-0000-0000-0000E0010000}"/>
    <cellStyle name="Porcentaje 14" xfId="103" xr:uid="{00000000-0005-0000-0000-0000E1010000}"/>
    <cellStyle name="Porcentaje 14 2" xfId="297" xr:uid="{00000000-0005-0000-0000-0000E2010000}"/>
    <cellStyle name="Porcentaje 14 3" xfId="466" xr:uid="{00000000-0005-0000-0000-0000E3010000}"/>
    <cellStyle name="Porcentaje 15" xfId="107" xr:uid="{00000000-0005-0000-0000-0000E4010000}"/>
    <cellStyle name="Porcentaje 15 2" xfId="301" xr:uid="{00000000-0005-0000-0000-0000E5010000}"/>
    <cellStyle name="Porcentaje 15 3" xfId="470" xr:uid="{00000000-0005-0000-0000-0000E6010000}"/>
    <cellStyle name="Porcentaje 16" xfId="111" xr:uid="{00000000-0005-0000-0000-0000E7010000}"/>
    <cellStyle name="Porcentaje 16 2" xfId="305" xr:uid="{00000000-0005-0000-0000-0000E8010000}"/>
    <cellStyle name="Porcentaje 16 3" xfId="474" xr:uid="{00000000-0005-0000-0000-0000E9010000}"/>
    <cellStyle name="Porcentaje 17" xfId="115" xr:uid="{00000000-0005-0000-0000-0000EA010000}"/>
    <cellStyle name="Porcentaje 17 2" xfId="309" xr:uid="{00000000-0005-0000-0000-0000EB010000}"/>
    <cellStyle name="Porcentaje 17 3" xfId="478" xr:uid="{00000000-0005-0000-0000-0000EC010000}"/>
    <cellStyle name="Porcentaje 17 4" xfId="552" xr:uid="{00000000-0005-0000-0000-0000ED010000}"/>
    <cellStyle name="Porcentaje 18" xfId="174" xr:uid="{00000000-0005-0000-0000-0000EE010000}"/>
    <cellStyle name="Porcentaje 18 2" xfId="344" xr:uid="{00000000-0005-0000-0000-0000EF010000}"/>
    <cellStyle name="Porcentaje 18 3" xfId="514" xr:uid="{00000000-0005-0000-0000-0000F0010000}"/>
    <cellStyle name="Porcentaje 19" xfId="178" xr:uid="{00000000-0005-0000-0000-0000F1010000}"/>
    <cellStyle name="Porcentaje 19 2" xfId="348" xr:uid="{00000000-0005-0000-0000-0000F2010000}"/>
    <cellStyle name="Porcentaje 19 3" xfId="518" xr:uid="{00000000-0005-0000-0000-0000F3010000}"/>
    <cellStyle name="Porcentaje 2" xfId="6" xr:uid="{00000000-0005-0000-0000-0000F4010000}"/>
    <cellStyle name="Porcentaje 2 2" xfId="59" xr:uid="{00000000-0005-0000-0000-0000F5010000}"/>
    <cellStyle name="Porcentaje 2 2 2" xfId="253" xr:uid="{00000000-0005-0000-0000-0000F6010000}"/>
    <cellStyle name="Porcentaje 2 2 3" xfId="422" xr:uid="{00000000-0005-0000-0000-0000F7010000}"/>
    <cellStyle name="Porcentaje 2 3" xfId="165" xr:uid="{00000000-0005-0000-0000-0000F8010000}"/>
    <cellStyle name="Porcentaje 2 4" xfId="207" xr:uid="{00000000-0005-0000-0000-0000F9010000}"/>
    <cellStyle name="Porcentaje 2 5" xfId="376" xr:uid="{00000000-0005-0000-0000-0000FA010000}"/>
    <cellStyle name="Porcentaje 2 6" xfId="577" xr:uid="{611D56AF-1908-42F9-AAD9-A85739C916C9}"/>
    <cellStyle name="Porcentaje 20" xfId="182" xr:uid="{00000000-0005-0000-0000-0000FB010000}"/>
    <cellStyle name="Porcentaje 20 2" xfId="352" xr:uid="{00000000-0005-0000-0000-0000FC010000}"/>
    <cellStyle name="Porcentaje 20 3" xfId="522" xr:uid="{00000000-0005-0000-0000-0000FD010000}"/>
    <cellStyle name="Porcentaje 21" xfId="186" xr:uid="{00000000-0005-0000-0000-0000FE010000}"/>
    <cellStyle name="Porcentaje 21 2" xfId="356" xr:uid="{00000000-0005-0000-0000-0000FF010000}"/>
    <cellStyle name="Porcentaje 21 3" xfId="526" xr:uid="{00000000-0005-0000-0000-000000020000}"/>
    <cellStyle name="Porcentaje 22" xfId="190" xr:uid="{00000000-0005-0000-0000-000001020000}"/>
    <cellStyle name="Porcentaje 22 2" xfId="360" xr:uid="{00000000-0005-0000-0000-000002020000}"/>
    <cellStyle name="Porcentaje 22 3" xfId="530" xr:uid="{00000000-0005-0000-0000-000003020000}"/>
    <cellStyle name="Porcentaje 23" xfId="197" xr:uid="{00000000-0005-0000-0000-000004020000}"/>
    <cellStyle name="Porcentaje 23 2" xfId="365" xr:uid="{00000000-0005-0000-0000-000005020000}"/>
    <cellStyle name="Porcentaje 23 3" xfId="534" xr:uid="{00000000-0005-0000-0000-000006020000}"/>
    <cellStyle name="Porcentaje 24" xfId="201" xr:uid="{00000000-0005-0000-0000-000007020000}"/>
    <cellStyle name="Porcentaje 24 2" xfId="369" xr:uid="{00000000-0005-0000-0000-000008020000}"/>
    <cellStyle name="Porcentaje 24 3" xfId="538" xr:uid="{00000000-0005-0000-0000-000009020000}"/>
    <cellStyle name="Porcentaje 25" xfId="205" xr:uid="{00000000-0005-0000-0000-00000A020000}"/>
    <cellStyle name="Porcentaje 25 2" xfId="373" xr:uid="{00000000-0005-0000-0000-00000B020000}"/>
    <cellStyle name="Porcentaje 25 3" xfId="542" xr:uid="{00000000-0005-0000-0000-00000C020000}"/>
    <cellStyle name="Porcentaje 25 4" xfId="556" xr:uid="{00000000-0005-0000-0000-00000D020000}"/>
    <cellStyle name="Porcentaje 26" xfId="560" xr:uid="{00000000-0005-0000-0000-00000E020000}"/>
    <cellStyle name="Porcentaje 27" xfId="564" xr:uid="{00000000-0005-0000-0000-00000F020000}"/>
    <cellStyle name="Porcentaje 28" xfId="568" xr:uid="{00000000-0005-0000-0000-000010020000}"/>
    <cellStyle name="Porcentaje 29" xfId="575" xr:uid="{A64D9156-FF52-43E9-8A58-688D49EDDB64}"/>
    <cellStyle name="Porcentaje 3" xfId="8" xr:uid="{00000000-0005-0000-0000-000011020000}"/>
    <cellStyle name="Porcentaje 4" xfId="13" xr:uid="{00000000-0005-0000-0000-000012020000}"/>
    <cellStyle name="Porcentaje 4 2" xfId="63" xr:uid="{00000000-0005-0000-0000-000013020000}"/>
    <cellStyle name="Porcentaje 4 2 2" xfId="257" xr:uid="{00000000-0005-0000-0000-000014020000}"/>
    <cellStyle name="Porcentaje 4 2 3" xfId="426" xr:uid="{00000000-0005-0000-0000-000015020000}"/>
    <cellStyle name="Porcentaje 4 3" xfId="211" xr:uid="{00000000-0005-0000-0000-000016020000}"/>
    <cellStyle name="Porcentaje 4 4" xfId="380" xr:uid="{00000000-0005-0000-0000-000017020000}"/>
    <cellStyle name="Porcentaje 5" xfId="31" xr:uid="{00000000-0005-0000-0000-000018020000}"/>
    <cellStyle name="Porcentaje 5 2" xfId="78" xr:uid="{00000000-0005-0000-0000-000019020000}"/>
    <cellStyle name="Porcentaje 5 2 2" xfId="272" xr:uid="{00000000-0005-0000-0000-00001A020000}"/>
    <cellStyle name="Porcentaje 5 2 3" xfId="441" xr:uid="{00000000-0005-0000-0000-00001B020000}"/>
    <cellStyle name="Porcentaje 5 3" xfId="226" xr:uid="{00000000-0005-0000-0000-00001C020000}"/>
    <cellStyle name="Porcentaje 5 4" xfId="395" xr:uid="{00000000-0005-0000-0000-00001D020000}"/>
    <cellStyle name="Porcentaje 6" xfId="35" xr:uid="{00000000-0005-0000-0000-00001E020000}"/>
    <cellStyle name="Porcentaje 6 2" xfId="82" xr:uid="{00000000-0005-0000-0000-00001F020000}"/>
    <cellStyle name="Porcentaje 6 2 2" xfId="276" xr:uid="{00000000-0005-0000-0000-000020020000}"/>
    <cellStyle name="Porcentaje 6 2 3" xfId="445" xr:uid="{00000000-0005-0000-0000-000021020000}"/>
    <cellStyle name="Porcentaje 6 3" xfId="230" xr:uid="{00000000-0005-0000-0000-000022020000}"/>
    <cellStyle name="Porcentaje 6 4" xfId="399" xr:uid="{00000000-0005-0000-0000-000023020000}"/>
    <cellStyle name="Porcentaje 6 5" xfId="550" xr:uid="{00000000-0005-0000-0000-000024020000}"/>
    <cellStyle name="Porcentaje 7" xfId="39" xr:uid="{00000000-0005-0000-0000-000025020000}"/>
    <cellStyle name="Porcentaje 7 2" xfId="86" xr:uid="{00000000-0005-0000-0000-000026020000}"/>
    <cellStyle name="Porcentaje 7 2 2" xfId="280" xr:uid="{00000000-0005-0000-0000-000027020000}"/>
    <cellStyle name="Porcentaje 7 2 3" xfId="449" xr:uid="{00000000-0005-0000-0000-000028020000}"/>
    <cellStyle name="Porcentaje 7 3" xfId="234" xr:uid="{00000000-0005-0000-0000-000029020000}"/>
    <cellStyle name="Porcentaje 7 4" xfId="403" xr:uid="{00000000-0005-0000-0000-00002A020000}"/>
    <cellStyle name="Porcentaje 8" xfId="43" xr:uid="{00000000-0005-0000-0000-00002B020000}"/>
    <cellStyle name="Porcentaje 8 2" xfId="238" xr:uid="{00000000-0005-0000-0000-00002C020000}"/>
    <cellStyle name="Porcentaje 8 3" xfId="407" xr:uid="{00000000-0005-0000-0000-00002D020000}"/>
    <cellStyle name="Porcentaje 9" xfId="47" xr:uid="{00000000-0005-0000-0000-00002E020000}"/>
    <cellStyle name="Porcentaje 9 2" xfId="242" xr:uid="{00000000-0005-0000-0000-00002F020000}"/>
    <cellStyle name="Porcentaje 9 3" xfId="411" xr:uid="{00000000-0005-0000-0000-000030020000}"/>
    <cellStyle name="Porcentual 2" xfId="7" xr:uid="{00000000-0005-0000-0000-000031020000}"/>
    <cellStyle name="Salida" xfId="125" builtinId="21" customBuiltin="1"/>
    <cellStyle name="Texto de advertencia" xfId="129" builtinId="11" customBuiltin="1"/>
    <cellStyle name="Texto explicativo" xfId="130" builtinId="53" customBuiltin="1"/>
    <cellStyle name="Título" xfId="116" builtinId="15" customBuiltin="1"/>
    <cellStyle name="Título 2" xfId="118" builtinId="17" customBuiltin="1"/>
    <cellStyle name="Título 3" xfId="119" builtinId="18" customBuiltin="1"/>
    <cellStyle name="Total" xfId="131" builtinId="25" customBuiltin="1"/>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8DB4E2"/>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1</xdr:row>
      <xdr:rowOff>119062</xdr:rowOff>
    </xdr:from>
    <xdr:to>
      <xdr:col>0</xdr:col>
      <xdr:colOff>2124909</xdr:colOff>
      <xdr:row>3</xdr:row>
      <xdr:rowOff>290511</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07156" y="309562"/>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248708</xdr:colOff>
      <xdr:row>0</xdr:row>
      <xdr:rowOff>0</xdr:rowOff>
    </xdr:from>
    <xdr:to>
      <xdr:col>1</xdr:col>
      <xdr:colOff>545867</xdr:colOff>
      <xdr:row>3</xdr:row>
      <xdr:rowOff>261936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248708" y="0"/>
          <a:ext cx="2519659" cy="1055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433161</xdr:colOff>
      <xdr:row>0</xdr:row>
      <xdr:rowOff>111125</xdr:rowOff>
    </xdr:from>
    <xdr:to>
      <xdr:col>0</xdr:col>
      <xdr:colOff>2405621</xdr:colOff>
      <xdr:row>3</xdr:row>
      <xdr:rowOff>339725</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433161" y="111125"/>
          <a:ext cx="1972460" cy="974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642937</xdr:colOff>
      <xdr:row>1</xdr:row>
      <xdr:rowOff>130969</xdr:rowOff>
    </xdr:from>
    <xdr:to>
      <xdr:col>3</xdr:col>
      <xdr:colOff>434221</xdr:colOff>
      <xdr:row>5</xdr:row>
      <xdr:rowOff>64293</xdr:rowOff>
    </xdr:to>
    <xdr:pic>
      <xdr:nvPicPr>
        <xdr:cNvPr id="5" name="Imagen 4">
          <a:extLst>
            <a:ext uri="{FF2B5EF4-FFF2-40B4-BE49-F238E27FC236}">
              <a16:creationId xmlns:a16="http://schemas.microsoft.com/office/drawing/2014/main" id="{67E2078B-86EC-4F31-94F7-F1C7D229D3A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309687" y="404813"/>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ohanna.ascuntar/Downloads/30%20JUNIO%20DESAGREGA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8.166\gpgp\VIGENCIA%202020\01.%20Ejecuci&#243;n%20Presupuestal\1.0.%20Regalias\ejeuci&#243;n%20a%20julio%2027%20de%202020%20regali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TSRV-11x\OAP\gpgp\VIGENCIA%202020\01.%20Ejecuci&#243;n%20Presupuestal\1.0.%20Regalias\ejeuci&#243;n%20a%20mayo%208%20de%202020%20regalia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NINTERIOR"/>
      <sheetName val="FINAL CDPS"/>
      <sheetName val="Hoja5"/>
      <sheetName val="RELAC CDPS"/>
      <sheetName val="FINAL OBLI"/>
      <sheetName val="Hoja3"/>
      <sheetName val="RELAC OBLIGA"/>
      <sheetName val="SIIF PARA VALIDAR"/>
    </sheetNames>
    <sheetDataSet>
      <sheetData sheetId="0"/>
      <sheetData sheetId="1">
        <row r="41">
          <cell r="C41" t="str">
            <v>A-02-01-01-004-005OIPI</v>
          </cell>
          <cell r="D41">
            <v>2013091093.4000001</v>
          </cell>
          <cell r="E41">
            <v>0</v>
          </cell>
          <cell r="F41">
            <v>2013091093.4000001</v>
          </cell>
        </row>
        <row r="42">
          <cell r="C42" t="str">
            <v>A-02-02-01-001-005SAF</v>
          </cell>
          <cell r="D42">
            <v>440000</v>
          </cell>
          <cell r="E42">
            <v>0</v>
          </cell>
          <cell r="F42">
            <v>440000</v>
          </cell>
        </row>
        <row r="43">
          <cell r="C43" t="str">
            <v>A-02-02-01-002-008GESTIÓN HUMANA</v>
          </cell>
          <cell r="D43">
            <v>109378863</v>
          </cell>
          <cell r="E43">
            <v>109378863</v>
          </cell>
          <cell r="F43">
            <v>0</v>
          </cell>
        </row>
        <row r="44">
          <cell r="C44" t="str">
            <v>A-02-02-01-003-002SAF</v>
          </cell>
          <cell r="D44">
            <v>5000000</v>
          </cell>
          <cell r="E44">
            <v>5000000</v>
          </cell>
          <cell r="F44">
            <v>0</v>
          </cell>
        </row>
        <row r="45">
          <cell r="C45" t="str">
            <v>A-02-02-01-003-003SAF</v>
          </cell>
          <cell r="D45">
            <v>232357735</v>
          </cell>
          <cell r="E45">
            <v>92000000</v>
          </cell>
          <cell r="F45">
            <v>140357735</v>
          </cell>
        </row>
        <row r="46">
          <cell r="C46" t="str">
            <v>A-02-02-01-003-005SAF</v>
          </cell>
          <cell r="D46">
            <v>58000000</v>
          </cell>
          <cell r="E46">
            <v>18000000</v>
          </cell>
          <cell r="F46">
            <v>40000000</v>
          </cell>
        </row>
        <row r="47">
          <cell r="C47" t="str">
            <v>A-02-02-01-003-006SAF</v>
          </cell>
          <cell r="D47">
            <v>16750000</v>
          </cell>
          <cell r="E47">
            <v>0</v>
          </cell>
          <cell r="F47">
            <v>16750000</v>
          </cell>
        </row>
        <row r="48">
          <cell r="C48" t="str">
            <v>A-02-02-01-003-007SAF</v>
          </cell>
          <cell r="D48">
            <v>15930000</v>
          </cell>
          <cell r="E48">
            <v>0</v>
          </cell>
          <cell r="F48">
            <v>15930000</v>
          </cell>
        </row>
        <row r="49">
          <cell r="C49" t="str">
            <v>A-02-02-01-004-002SAF</v>
          </cell>
          <cell r="D49">
            <v>25100000</v>
          </cell>
          <cell r="E49">
            <v>0</v>
          </cell>
          <cell r="F49">
            <v>25100000</v>
          </cell>
        </row>
        <row r="50">
          <cell r="C50" t="str">
            <v>A-02-02-01-004-006SAF</v>
          </cell>
          <cell r="D50">
            <v>37560000</v>
          </cell>
          <cell r="E50">
            <v>0</v>
          </cell>
          <cell r="F50">
            <v>37560000</v>
          </cell>
        </row>
        <row r="51">
          <cell r="C51" t="str">
            <v>A-02-02-01-004-007OIPI</v>
          </cell>
          <cell r="D51">
            <v>100000000</v>
          </cell>
          <cell r="E51">
            <v>0</v>
          </cell>
          <cell r="F51">
            <v>100000000</v>
          </cell>
        </row>
        <row r="52">
          <cell r="C52" t="str">
            <v>A-02-02-02-006-003SAF</v>
          </cell>
          <cell r="D52">
            <v>25674000</v>
          </cell>
          <cell r="E52">
            <v>20374000</v>
          </cell>
          <cell r="F52">
            <v>5300000</v>
          </cell>
        </row>
        <row r="53">
          <cell r="C53" t="str">
            <v>A-02-02-02-006-004SAF</v>
          </cell>
          <cell r="D53">
            <v>20000000</v>
          </cell>
          <cell r="E53">
            <v>18000000</v>
          </cell>
          <cell r="F53">
            <v>2000000</v>
          </cell>
        </row>
        <row r="54">
          <cell r="C54" t="str">
            <v>A-02-02-02-006-004GESTIÓN HUMANA</v>
          </cell>
          <cell r="D54">
            <v>316394158</v>
          </cell>
          <cell r="E54">
            <v>0</v>
          </cell>
          <cell r="F54">
            <v>316394158</v>
          </cell>
        </row>
        <row r="55">
          <cell r="C55" t="str">
            <v>A-02-02-02-006-004OIPI</v>
          </cell>
          <cell r="D55">
            <v>98000000</v>
          </cell>
          <cell r="E55">
            <v>17848</v>
          </cell>
          <cell r="F55">
            <v>97982152</v>
          </cell>
        </row>
        <row r="56">
          <cell r="C56" t="str">
            <v>A-02-02-02-006-008SAF</v>
          </cell>
          <cell r="D56">
            <v>8000000</v>
          </cell>
          <cell r="E56">
            <v>0</v>
          </cell>
          <cell r="F56">
            <v>8000000</v>
          </cell>
        </row>
        <row r="57">
          <cell r="C57" t="str">
            <v>A-02-02-02-006-009SAF</v>
          </cell>
          <cell r="D57">
            <v>345000000</v>
          </cell>
          <cell r="E57">
            <v>141822760</v>
          </cell>
          <cell r="F57">
            <v>203177240</v>
          </cell>
        </row>
        <row r="58">
          <cell r="C58" t="str">
            <v>A-02-02-02-007-001SAF</v>
          </cell>
          <cell r="D58">
            <v>394000000</v>
          </cell>
          <cell r="E58">
            <v>359241233</v>
          </cell>
          <cell r="F58">
            <v>34758767</v>
          </cell>
        </row>
        <row r="59">
          <cell r="C59" t="str">
            <v>A-02-02-02-007-001GESTIÓN HUMANA</v>
          </cell>
          <cell r="D59">
            <v>1100000</v>
          </cell>
          <cell r="E59">
            <v>907000</v>
          </cell>
          <cell r="F59">
            <v>193000</v>
          </cell>
        </row>
        <row r="60">
          <cell r="C60" t="str">
            <v>A-02-02-02-007-002SAF</v>
          </cell>
          <cell r="D60">
            <v>614592000</v>
          </cell>
          <cell r="E60">
            <v>311351448</v>
          </cell>
          <cell r="F60">
            <v>303240552</v>
          </cell>
        </row>
        <row r="61">
          <cell r="C61" t="str">
            <v>A-02-02-02-008-003OIPI</v>
          </cell>
          <cell r="D61">
            <v>10231773.609999999</v>
          </cell>
          <cell r="E61">
            <v>0</v>
          </cell>
          <cell r="F61">
            <v>10231773.609999999</v>
          </cell>
        </row>
        <row r="62">
          <cell r="C62" t="str">
            <v>A-02-02-02-008-003SECRETARÍA GENERAL</v>
          </cell>
          <cell r="D62">
            <v>485563810</v>
          </cell>
          <cell r="E62">
            <v>0</v>
          </cell>
          <cell r="F62">
            <v>485563810</v>
          </cell>
        </row>
        <row r="63">
          <cell r="C63" t="str">
            <v>A-02-02-02-008-004SAF</v>
          </cell>
          <cell r="D63">
            <v>121580425</v>
          </cell>
          <cell r="E63">
            <v>60225544.399999999</v>
          </cell>
          <cell r="F63">
            <v>61354880.600000001</v>
          </cell>
        </row>
        <row r="64">
          <cell r="C64" t="str">
            <v>A-02-02-02-008-004OIPI</v>
          </cell>
          <cell r="D64">
            <v>127372840</v>
          </cell>
          <cell r="E64">
            <v>0</v>
          </cell>
          <cell r="F64">
            <v>127372840</v>
          </cell>
        </row>
        <row r="65">
          <cell r="C65" t="str">
            <v>A-02-02-02-008-005SAF</v>
          </cell>
          <cell r="D65">
            <v>4853758350</v>
          </cell>
          <cell r="E65">
            <v>1326820662.8499999</v>
          </cell>
          <cell r="F65">
            <v>3526937687.1500001</v>
          </cell>
        </row>
        <row r="66">
          <cell r="C66" t="str">
            <v>A-02-02-02-008-005GESTIÓN HUMANA</v>
          </cell>
          <cell r="D66">
            <v>10740000</v>
          </cell>
          <cell r="E66">
            <v>10740000</v>
          </cell>
          <cell r="F66">
            <v>0</v>
          </cell>
        </row>
        <row r="67">
          <cell r="C67" t="str">
            <v>A-02-02-02-008-007SAF</v>
          </cell>
          <cell r="D67">
            <v>401051212</v>
          </cell>
          <cell r="E67">
            <v>209993161</v>
          </cell>
          <cell r="F67">
            <v>191058051</v>
          </cell>
        </row>
        <row r="68">
          <cell r="C68" t="str">
            <v>A-02-02-02-008-007OIPI</v>
          </cell>
          <cell r="D68">
            <v>58278260</v>
          </cell>
          <cell r="E68">
            <v>58278260</v>
          </cell>
          <cell r="F68">
            <v>0</v>
          </cell>
        </row>
        <row r="69">
          <cell r="C69" t="str">
            <v>A-02-02-02-008-009SAF</v>
          </cell>
          <cell r="D69">
            <v>5000000</v>
          </cell>
          <cell r="E69">
            <v>4800000</v>
          </cell>
          <cell r="F69">
            <v>200000</v>
          </cell>
        </row>
        <row r="70">
          <cell r="C70" t="str">
            <v>A-02-02-02-008-009GESTIÓN HUMANA</v>
          </cell>
          <cell r="D70">
            <v>4060000</v>
          </cell>
          <cell r="E70">
            <v>4060000</v>
          </cell>
          <cell r="F70">
            <v>0</v>
          </cell>
        </row>
        <row r="71">
          <cell r="C71" t="str">
            <v>A-02-02-02-009-002GESTIÓN HUMANA</v>
          </cell>
          <cell r="D71">
            <v>124000000</v>
          </cell>
          <cell r="E71">
            <v>124000000</v>
          </cell>
          <cell r="F71">
            <v>0</v>
          </cell>
        </row>
        <row r="72">
          <cell r="C72" t="str">
            <v>A-02-02-02-009-003GESTIÓN HUMANA</v>
          </cell>
          <cell r="D72">
            <v>177188050</v>
          </cell>
          <cell r="E72">
            <v>145852832</v>
          </cell>
          <cell r="F72">
            <v>31335218</v>
          </cell>
        </row>
        <row r="73">
          <cell r="C73" t="str">
            <v>A-02-02-02-009-004SAF</v>
          </cell>
          <cell r="D73">
            <v>18000000</v>
          </cell>
          <cell r="E73">
            <v>3689508</v>
          </cell>
          <cell r="F73">
            <v>14310492</v>
          </cell>
        </row>
        <row r="74">
          <cell r="C74" t="str">
            <v>A-02-02-02-009-006GESTIÓN HUMANA</v>
          </cell>
          <cell r="D74">
            <v>463711137</v>
          </cell>
          <cell r="E74">
            <v>152481137</v>
          </cell>
          <cell r="F74">
            <v>311230000</v>
          </cell>
        </row>
        <row r="75">
          <cell r="C75" t="str">
            <v>A-02-02-02-010GESTIÓN HUMANA</v>
          </cell>
          <cell r="D75">
            <v>289111776.99000001</v>
          </cell>
          <cell r="E75">
            <v>734962.99</v>
          </cell>
          <cell r="F75">
            <v>288376814</v>
          </cell>
        </row>
        <row r="76">
          <cell r="D76">
            <v>11586015483.999998</v>
          </cell>
          <cell r="E76">
            <v>3177769220.2399998</v>
          </cell>
          <cell r="F76">
            <v>8408246263.7600002</v>
          </cell>
        </row>
      </sheetData>
      <sheetData sheetId="2"/>
      <sheetData sheetId="3"/>
      <sheetData sheetId="4">
        <row r="15">
          <cell r="C15" t="str">
            <v>A-02-01-01-004-005OIPI</v>
          </cell>
          <cell r="D15">
            <v>2013091093.4000001</v>
          </cell>
        </row>
        <row r="16">
          <cell r="C16" t="str">
            <v>A-02-02-01-003-003SAF</v>
          </cell>
          <cell r="D16">
            <v>64512384.660000004</v>
          </cell>
        </row>
        <row r="17">
          <cell r="C17" t="str">
            <v>A-02-02-01-004-007OIPI</v>
          </cell>
          <cell r="D17">
            <v>82712092</v>
          </cell>
        </row>
        <row r="18">
          <cell r="C18" t="str">
            <v>A-02-02-02-006-003SAF</v>
          </cell>
          <cell r="D18">
            <v>5300000</v>
          </cell>
        </row>
        <row r="19">
          <cell r="C19" t="str">
            <v>A-02-02-02-006-004GESTIÓN HUMANA</v>
          </cell>
          <cell r="D19">
            <v>84394444</v>
          </cell>
        </row>
        <row r="20">
          <cell r="C20" t="str">
            <v>A-02-02-02-006-004OIPI</v>
          </cell>
          <cell r="D20">
            <v>40156322</v>
          </cell>
        </row>
        <row r="21">
          <cell r="C21" t="str">
            <v>A-02-02-02-006-004SAF</v>
          </cell>
          <cell r="D21">
            <v>2000000</v>
          </cell>
        </row>
        <row r="22">
          <cell r="C22" t="str">
            <v>A-02-02-02-006-008SAF</v>
          </cell>
          <cell r="D22">
            <v>4772775</v>
          </cell>
        </row>
        <row r="23">
          <cell r="C23" t="str">
            <v>A-02-02-02-006-009SAF</v>
          </cell>
          <cell r="D23">
            <v>203177240</v>
          </cell>
        </row>
        <row r="24">
          <cell r="C24" t="str">
            <v>A-02-02-02-007-001GESTIÓN HUMANA</v>
          </cell>
          <cell r="D24">
            <v>193000</v>
          </cell>
        </row>
        <row r="25">
          <cell r="C25" t="str">
            <v>A-02-02-02-007-002SAF</v>
          </cell>
          <cell r="D25">
            <v>303240552</v>
          </cell>
        </row>
        <row r="26">
          <cell r="C26" t="str">
            <v>A-02-02-02-008-003OIPI</v>
          </cell>
          <cell r="D26">
            <v>10231773</v>
          </cell>
        </row>
        <row r="27">
          <cell r="C27" t="str">
            <v>A-02-02-02-008-004OIPI</v>
          </cell>
          <cell r="D27">
            <v>72784474.560000002</v>
          </cell>
        </row>
        <row r="28">
          <cell r="C28" t="str">
            <v>A-02-02-02-008-004SAF</v>
          </cell>
          <cell r="D28">
            <v>59534180.600000001</v>
          </cell>
        </row>
        <row r="29">
          <cell r="C29" t="str">
            <v>A-02-02-02-008-005SAF</v>
          </cell>
          <cell r="D29">
            <v>2105122319.5000002</v>
          </cell>
        </row>
        <row r="30">
          <cell r="C30" t="str">
            <v>A-02-02-02-008-007SAF</v>
          </cell>
          <cell r="D30">
            <v>23656575.129999999</v>
          </cell>
        </row>
        <row r="31">
          <cell r="C31" t="str">
            <v>A-02-02-02-008-009SAF</v>
          </cell>
          <cell r="D31">
            <v>200000</v>
          </cell>
        </row>
        <row r="32">
          <cell r="C32" t="str">
            <v>A-02-02-02-009-004SAF</v>
          </cell>
          <cell r="D32">
            <v>14310492</v>
          </cell>
        </row>
        <row r="33">
          <cell r="C33" t="str">
            <v>A-02-02-02-010GESTIÓN HUMANA</v>
          </cell>
          <cell r="D33">
            <v>284818629</v>
          </cell>
        </row>
        <row r="34">
          <cell r="D34">
            <v>5374208346.8500004</v>
          </cell>
        </row>
        <row r="35">
          <cell r="D35">
            <v>0</v>
          </cell>
        </row>
      </sheetData>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sheetData sheetId="4"/>
      <sheetData sheetId="5"/>
      <sheetData sheetId="6"/>
      <sheetData sheetId="7"/>
      <sheetData sheetId="8"/>
      <sheetData sheetId="9">
        <row r="5">
          <cell r="G5" t="str">
            <v>A</v>
          </cell>
          <cell r="H5" t="str">
            <v>01</v>
          </cell>
          <cell r="I5" t="str">
            <v>01</v>
          </cell>
          <cell r="J5" t="str">
            <v>01</v>
          </cell>
          <cell r="K5"/>
          <cell r="L5"/>
          <cell r="M5"/>
          <cell r="N5"/>
          <cell r="O5"/>
          <cell r="P5" t="str">
            <v>Nación</v>
          </cell>
          <cell r="Q5" t="str">
            <v>10</v>
          </cell>
          <cell r="R5" t="str">
            <v>CSF</v>
          </cell>
          <cell r="S5" t="str">
            <v>SALARIO</v>
          </cell>
          <cell r="T5">
            <v>21478100000</v>
          </cell>
          <cell r="U5">
            <v>0</v>
          </cell>
          <cell r="V5">
            <v>245459864</v>
          </cell>
          <cell r="W5">
            <v>21232640136</v>
          </cell>
          <cell r="X5">
            <v>0</v>
          </cell>
          <cell r="Y5">
            <v>11251664332.9</v>
          </cell>
          <cell r="Z5">
            <v>9980975803.1000004</v>
          </cell>
          <cell r="AA5">
            <v>1541959922</v>
          </cell>
          <cell r="AB5">
            <v>1541959922</v>
          </cell>
          <cell r="AC5">
            <v>1541959922</v>
          </cell>
          <cell r="AD5">
            <v>1533240417</v>
          </cell>
        </row>
        <row r="6">
          <cell r="G6" t="str">
            <v>A</v>
          </cell>
          <cell r="H6" t="str">
            <v>01</v>
          </cell>
          <cell r="I6" t="str">
            <v>01</v>
          </cell>
          <cell r="J6" t="str">
            <v>02</v>
          </cell>
          <cell r="K6"/>
          <cell r="L6"/>
          <cell r="M6"/>
          <cell r="N6"/>
          <cell r="O6"/>
          <cell r="P6" t="str">
            <v>Nación</v>
          </cell>
          <cell r="Q6" t="str">
            <v>10</v>
          </cell>
          <cell r="R6" t="str">
            <v>CSF</v>
          </cell>
          <cell r="S6" t="str">
            <v>CONTRIBUCIONES INHERENTES A LA NÓMINA</v>
          </cell>
          <cell r="T6">
            <v>7523200000</v>
          </cell>
          <cell r="U6">
            <v>0</v>
          </cell>
          <cell r="V6">
            <v>79957883</v>
          </cell>
          <cell r="W6">
            <v>7443242117</v>
          </cell>
          <cell r="X6">
            <v>0</v>
          </cell>
          <cell r="Y6">
            <v>398324526.10000002</v>
          </cell>
          <cell r="Z6">
            <v>7044917590.8999996</v>
          </cell>
          <cell r="AA6">
            <v>10524700</v>
          </cell>
          <cell r="AB6">
            <v>10524700</v>
          </cell>
          <cell r="AC6">
            <v>10524700</v>
          </cell>
          <cell r="AD6">
            <v>10524700</v>
          </cell>
        </row>
        <row r="7">
          <cell r="G7" t="str">
            <v>A</v>
          </cell>
          <cell r="H7" t="str">
            <v>01</v>
          </cell>
          <cell r="I7" t="str">
            <v>01</v>
          </cell>
          <cell r="J7" t="str">
            <v>03</v>
          </cell>
          <cell r="K7"/>
          <cell r="L7"/>
          <cell r="M7"/>
          <cell r="N7"/>
          <cell r="O7"/>
          <cell r="P7" t="str">
            <v>Nación</v>
          </cell>
          <cell r="Q7" t="str">
            <v>10</v>
          </cell>
          <cell r="R7" t="str">
            <v>CSF</v>
          </cell>
          <cell r="S7" t="str">
            <v>REMUNERACIONES NO CONSTITUTIVAS DE FACTOR SALARIAL</v>
          </cell>
          <cell r="T7">
            <v>3098000000</v>
          </cell>
          <cell r="U7">
            <v>0</v>
          </cell>
          <cell r="V7">
            <v>140119082</v>
          </cell>
          <cell r="W7">
            <v>2957880918</v>
          </cell>
          <cell r="X7">
            <v>0</v>
          </cell>
          <cell r="Y7">
            <v>1544492283</v>
          </cell>
          <cell r="Z7">
            <v>1413388635</v>
          </cell>
          <cell r="AA7">
            <v>200425862</v>
          </cell>
          <cell r="AB7">
            <v>200425862</v>
          </cell>
          <cell r="AC7">
            <v>200425862</v>
          </cell>
          <cell r="AD7">
            <v>192480251</v>
          </cell>
        </row>
        <row r="8">
          <cell r="G8" t="str">
            <v>A</v>
          </cell>
          <cell r="H8" t="str">
            <v>02</v>
          </cell>
          <cell r="I8" t="str">
            <v>01</v>
          </cell>
          <cell r="J8"/>
          <cell r="K8"/>
          <cell r="L8"/>
          <cell r="M8"/>
          <cell r="N8"/>
          <cell r="O8"/>
          <cell r="P8" t="str">
            <v>Nación</v>
          </cell>
          <cell r="Q8" t="str">
            <v>10</v>
          </cell>
          <cell r="R8" t="str">
            <v>CSF</v>
          </cell>
          <cell r="S8" t="str">
            <v>ADQUISICIÓN DE ACTIVOS NO FINANCIEROS</v>
          </cell>
          <cell r="T8">
            <v>33000000</v>
          </cell>
          <cell r="U8">
            <v>0</v>
          </cell>
          <cell r="V8">
            <v>0</v>
          </cell>
          <cell r="W8">
            <v>33000000</v>
          </cell>
          <cell r="X8">
            <v>0</v>
          </cell>
          <cell r="Y8">
            <v>15000000</v>
          </cell>
          <cell r="Z8">
            <v>18000000</v>
          </cell>
          <cell r="AA8">
            <v>0</v>
          </cell>
          <cell r="AB8">
            <v>0</v>
          </cell>
          <cell r="AC8">
            <v>0</v>
          </cell>
          <cell r="AD8">
            <v>0</v>
          </cell>
        </row>
        <row r="9">
          <cell r="G9" t="str">
            <v>A</v>
          </cell>
          <cell r="H9" t="str">
            <v>02</v>
          </cell>
          <cell r="I9" t="str">
            <v>02</v>
          </cell>
          <cell r="J9"/>
          <cell r="K9"/>
          <cell r="L9"/>
          <cell r="M9"/>
          <cell r="N9"/>
          <cell r="O9"/>
          <cell r="P9" t="str">
            <v>Nación</v>
          </cell>
          <cell r="Q9" t="str">
            <v>10</v>
          </cell>
          <cell r="R9" t="str">
            <v>CSF</v>
          </cell>
          <cell r="S9" t="str">
            <v>ADQUISICIONES DIFERENTES DE ACTIVOS</v>
          </cell>
          <cell r="T9">
            <v>7322600000</v>
          </cell>
          <cell r="U9">
            <v>100000000</v>
          </cell>
          <cell r="V9">
            <v>0</v>
          </cell>
          <cell r="W9">
            <v>7422600000</v>
          </cell>
          <cell r="X9">
            <v>0</v>
          </cell>
          <cell r="Y9">
            <v>5194900613.4399996</v>
          </cell>
          <cell r="Z9">
            <v>2227699386.5599999</v>
          </cell>
          <cell r="AA9">
            <v>2235553904.4400001</v>
          </cell>
          <cell r="AB9">
            <v>123407133</v>
          </cell>
          <cell r="AC9">
            <v>123407133</v>
          </cell>
          <cell r="AD9">
            <v>123407133</v>
          </cell>
        </row>
        <row r="10">
          <cell r="G10" t="str">
            <v>A</v>
          </cell>
          <cell r="H10" t="str">
            <v>03</v>
          </cell>
          <cell r="I10" t="str">
            <v>03</v>
          </cell>
          <cell r="J10" t="str">
            <v>01</v>
          </cell>
          <cell r="K10" t="str">
            <v>009</v>
          </cell>
          <cell r="L10"/>
          <cell r="M10"/>
          <cell r="N10"/>
          <cell r="O10"/>
          <cell r="P10" t="str">
            <v>Nación</v>
          </cell>
          <cell r="Q10" t="str">
            <v>10</v>
          </cell>
          <cell r="R10" t="str">
            <v>CSF</v>
          </cell>
          <cell r="S10" t="str">
            <v>PROGRAMA DE PROTECCION A PERSONAS QUE SE ENCUENTRAN EN SITUACION DE RIESGO CONTRA SU VIDA, INTEGRIDAD, SEGURIDAD O LIBERTAD, POR CAUSAS RELACIONADAS CON LA VIOLENCIA EN COLOMBIA</v>
          </cell>
          <cell r="T10">
            <v>3000000000</v>
          </cell>
          <cell r="U10">
            <v>0</v>
          </cell>
          <cell r="V10">
            <v>0</v>
          </cell>
          <cell r="W10">
            <v>3000000000</v>
          </cell>
          <cell r="X10">
            <v>0</v>
          </cell>
          <cell r="Y10">
            <v>1058099101</v>
          </cell>
          <cell r="Z10">
            <v>1941900899</v>
          </cell>
          <cell r="AA10">
            <v>444065831.67000002</v>
          </cell>
          <cell r="AB10">
            <v>0</v>
          </cell>
          <cell r="AC10">
            <v>0</v>
          </cell>
          <cell r="AD10">
            <v>0</v>
          </cell>
        </row>
        <row r="11">
          <cell r="G11" t="str">
            <v>A</v>
          </cell>
          <cell r="H11" t="str">
            <v>03</v>
          </cell>
          <cell r="I11" t="str">
            <v>03</v>
          </cell>
          <cell r="J11" t="str">
            <v>01</v>
          </cell>
          <cell r="K11" t="str">
            <v>031</v>
          </cell>
          <cell r="L11"/>
          <cell r="M11"/>
          <cell r="N11"/>
          <cell r="O11"/>
          <cell r="P11" t="str">
            <v>Nación</v>
          </cell>
          <cell r="Q11" t="str">
            <v>10</v>
          </cell>
          <cell r="R11" t="str">
            <v>CSF</v>
          </cell>
          <cell r="S11" t="str">
            <v>APOYO COMITÉ INTERINSTITUCIONAL DE ALERTAS TEMPRANAS CIAT SENTENCIA T-025 DE 2004.</v>
          </cell>
          <cell r="T11">
            <v>280000000</v>
          </cell>
          <cell r="U11">
            <v>0</v>
          </cell>
          <cell r="V11">
            <v>0</v>
          </cell>
          <cell r="W11">
            <v>280000000</v>
          </cell>
          <cell r="X11">
            <v>0</v>
          </cell>
          <cell r="Y11">
            <v>277700000</v>
          </cell>
          <cell r="Z11">
            <v>2300000</v>
          </cell>
          <cell r="AA11">
            <v>6024712</v>
          </cell>
          <cell r="AB11">
            <v>737551</v>
          </cell>
          <cell r="AC11">
            <v>737551</v>
          </cell>
          <cell r="AD11">
            <v>737551</v>
          </cell>
        </row>
        <row r="12">
          <cell r="G12" t="str">
            <v>A</v>
          </cell>
          <cell r="H12" t="str">
            <v>03</v>
          </cell>
          <cell r="I12" t="str">
            <v>03</v>
          </cell>
          <cell r="J12" t="str">
            <v>01</v>
          </cell>
          <cell r="K12" t="str">
            <v>031</v>
          </cell>
          <cell r="L12"/>
          <cell r="M12"/>
          <cell r="N12"/>
          <cell r="O12"/>
          <cell r="P12" t="str">
            <v>Nación</v>
          </cell>
          <cell r="Q12" t="str">
            <v>16</v>
          </cell>
          <cell r="R12" t="str">
            <v>CSF</v>
          </cell>
          <cell r="S12" t="str">
            <v>APOYO COMITÉ INTERINSTITUCIONAL DE ALERTAS TEMPRANAS CIAT SENTENCIA T-025 DE 2004.</v>
          </cell>
          <cell r="T12">
            <v>257900000</v>
          </cell>
          <cell r="U12">
            <v>0</v>
          </cell>
          <cell r="V12">
            <v>0</v>
          </cell>
          <cell r="W12">
            <v>257900000</v>
          </cell>
          <cell r="X12">
            <v>0</v>
          </cell>
          <cell r="Y12">
            <v>212847943</v>
          </cell>
          <cell r="Z12">
            <v>45052057</v>
          </cell>
          <cell r="AA12">
            <v>7162943</v>
          </cell>
          <cell r="AB12">
            <v>0</v>
          </cell>
          <cell r="AC12">
            <v>0</v>
          </cell>
          <cell r="AD12">
            <v>0</v>
          </cell>
        </row>
        <row r="13">
          <cell r="G13" t="str">
            <v>A</v>
          </cell>
          <cell r="H13" t="str">
            <v>03</v>
          </cell>
          <cell r="I13" t="str">
            <v>03</v>
          </cell>
          <cell r="J13" t="str">
            <v>01</v>
          </cell>
          <cell r="K13" t="str">
            <v>032</v>
          </cell>
          <cell r="L13"/>
          <cell r="M13"/>
          <cell r="N13"/>
          <cell r="O13"/>
          <cell r="P13" t="str">
            <v>Nación</v>
          </cell>
          <cell r="Q13" t="str">
            <v>16</v>
          </cell>
          <cell r="R13" t="str">
            <v>CSF</v>
          </cell>
          <cell r="S13" t="str">
            <v>FONDO NACIONAL DE SEGURIDAD Y CONVIVENCIA CIUDADANA -FONSECON</v>
          </cell>
          <cell r="T13">
            <v>250000000000</v>
          </cell>
          <cell r="U13">
            <v>0</v>
          </cell>
          <cell r="V13">
            <v>0</v>
          </cell>
          <cell r="W13">
            <v>250000000000</v>
          </cell>
          <cell r="X13">
            <v>0</v>
          </cell>
          <cell r="Y13">
            <v>155379869554</v>
          </cell>
          <cell r="Z13">
            <v>94620130446</v>
          </cell>
          <cell r="AA13">
            <v>153160595983.79999</v>
          </cell>
          <cell r="AB13">
            <v>374842212.80000001</v>
          </cell>
          <cell r="AC13">
            <v>374842212.80000001</v>
          </cell>
          <cell r="AD13">
            <v>287820000</v>
          </cell>
        </row>
        <row r="14">
          <cell r="G14" t="str">
            <v>A</v>
          </cell>
          <cell r="H14" t="str">
            <v>03</v>
          </cell>
          <cell r="I14" t="str">
            <v>03</v>
          </cell>
          <cell r="J14" t="str">
            <v>01</v>
          </cell>
          <cell r="K14" t="str">
            <v>033</v>
          </cell>
          <cell r="L14"/>
          <cell r="M14"/>
          <cell r="N14"/>
          <cell r="O14"/>
          <cell r="P14" t="str">
            <v>Nación</v>
          </cell>
          <cell r="Q14" t="str">
            <v>10</v>
          </cell>
          <cell r="R14" t="str">
            <v>CSF</v>
          </cell>
          <cell r="S14" t="str">
            <v>FONDO NACIONAL PARA LA LUCHA CONTRA LA TRATA DE PERSONAS. LEY 985 DE 2005 Y DECRETO 4319 DE 2006</v>
          </cell>
          <cell r="T14">
            <v>123900000</v>
          </cell>
          <cell r="U14">
            <v>0</v>
          </cell>
          <cell r="V14">
            <v>0</v>
          </cell>
          <cell r="W14">
            <v>123900000</v>
          </cell>
          <cell r="X14">
            <v>0</v>
          </cell>
          <cell r="Y14">
            <v>123900000</v>
          </cell>
          <cell r="Z14">
            <v>0</v>
          </cell>
          <cell r="AA14">
            <v>0</v>
          </cell>
          <cell r="AB14">
            <v>0</v>
          </cell>
          <cell r="AC14">
            <v>0</v>
          </cell>
          <cell r="AD14">
            <v>0</v>
          </cell>
        </row>
        <row r="15">
          <cell r="G15" t="str">
            <v>A</v>
          </cell>
          <cell r="H15" t="str">
            <v>03</v>
          </cell>
          <cell r="I15" t="str">
            <v>03</v>
          </cell>
          <cell r="J15" t="str">
            <v>01</v>
          </cell>
          <cell r="K15" t="str">
            <v>034</v>
          </cell>
          <cell r="L15"/>
          <cell r="M15"/>
          <cell r="N15"/>
          <cell r="O15"/>
          <cell r="P15" t="str">
            <v>Nación</v>
          </cell>
          <cell r="Q15" t="str">
            <v>10</v>
          </cell>
          <cell r="R15" t="str">
            <v>CSF</v>
          </cell>
          <cell r="S15" t="str">
            <v>FORTALECIMIENTO A LA CONSULTA PREVIA. CONVENIO 169 OIT, LEY 21 DE 1991, LEY 70 DE 1993</v>
          </cell>
          <cell r="T15">
            <v>6800000000</v>
          </cell>
          <cell r="U15">
            <v>0</v>
          </cell>
          <cell r="V15">
            <v>6800000000</v>
          </cell>
          <cell r="W15">
            <v>0</v>
          </cell>
          <cell r="X15">
            <v>0</v>
          </cell>
          <cell r="Y15">
            <v>0</v>
          </cell>
          <cell r="Z15">
            <v>0</v>
          </cell>
          <cell r="AA15">
            <v>0</v>
          </cell>
          <cell r="AB15">
            <v>0</v>
          </cell>
          <cell r="AC15">
            <v>0</v>
          </cell>
          <cell r="AD15">
            <v>0</v>
          </cell>
        </row>
        <row r="16">
          <cell r="G16" t="str">
            <v>A</v>
          </cell>
          <cell r="H16" t="str">
            <v>03</v>
          </cell>
          <cell r="I16" t="str">
            <v>03</v>
          </cell>
          <cell r="J16" t="str">
            <v>01</v>
          </cell>
          <cell r="K16" t="str">
            <v>034</v>
          </cell>
          <cell r="L16"/>
          <cell r="M16"/>
          <cell r="N16"/>
          <cell r="O16"/>
          <cell r="P16" t="str">
            <v>Nación</v>
          </cell>
          <cell r="Q16" t="str">
            <v>16</v>
          </cell>
          <cell r="R16" t="str">
            <v>CSF</v>
          </cell>
          <cell r="S16" t="str">
            <v>FORTALECIMIENTO A LA CONSULTA PREVIA. CONVENIO 169 OIT, LEY 21 DE 1991, LEY 70 DE 1993</v>
          </cell>
          <cell r="T16">
            <v>9682100000</v>
          </cell>
          <cell r="U16">
            <v>0</v>
          </cell>
          <cell r="V16">
            <v>9682100000</v>
          </cell>
          <cell r="W16">
            <v>0</v>
          </cell>
          <cell r="X16">
            <v>0</v>
          </cell>
          <cell r="Y16">
            <v>0</v>
          </cell>
          <cell r="Z16">
            <v>0</v>
          </cell>
          <cell r="AA16">
            <v>0</v>
          </cell>
          <cell r="AB16">
            <v>0</v>
          </cell>
          <cell r="AC16">
            <v>0</v>
          </cell>
          <cell r="AD16">
            <v>0</v>
          </cell>
        </row>
        <row r="17">
          <cell r="G17" t="str">
            <v>A</v>
          </cell>
          <cell r="H17" t="str">
            <v>03</v>
          </cell>
          <cell r="I17" t="str">
            <v>03</v>
          </cell>
          <cell r="J17" t="str">
            <v>01</v>
          </cell>
          <cell r="K17" t="str">
            <v>035</v>
          </cell>
          <cell r="L17"/>
          <cell r="M17"/>
          <cell r="N17"/>
          <cell r="O17"/>
          <cell r="P17" t="str">
            <v>Nación</v>
          </cell>
          <cell r="Q17" t="str">
            <v>10</v>
          </cell>
          <cell r="R17" t="str">
            <v>CSF</v>
          </cell>
          <cell r="S17" t="str">
            <v>FORTALECIMIENTO A LA GESTION TERRITORIAL Y BUEN GOBIERNO LOCAL</v>
          </cell>
          <cell r="T17">
            <v>2878400000</v>
          </cell>
          <cell r="U17">
            <v>0</v>
          </cell>
          <cell r="V17">
            <v>0</v>
          </cell>
          <cell r="W17">
            <v>2878400000</v>
          </cell>
          <cell r="X17">
            <v>0</v>
          </cell>
          <cell r="Y17">
            <v>2554691678</v>
          </cell>
          <cell r="Z17">
            <v>323708322</v>
          </cell>
          <cell r="AA17">
            <v>1274515924</v>
          </cell>
          <cell r="AB17">
            <v>0</v>
          </cell>
          <cell r="AC17">
            <v>0</v>
          </cell>
          <cell r="AD17">
            <v>0</v>
          </cell>
        </row>
        <row r="18">
          <cell r="G18" t="str">
            <v>A</v>
          </cell>
          <cell r="H18" t="str">
            <v>03</v>
          </cell>
          <cell r="I18" t="str">
            <v>03</v>
          </cell>
          <cell r="J18" t="str">
            <v>01</v>
          </cell>
          <cell r="K18" t="str">
            <v>035</v>
          </cell>
          <cell r="L18"/>
          <cell r="M18"/>
          <cell r="N18"/>
          <cell r="O18"/>
          <cell r="P18" t="str">
            <v>Nación</v>
          </cell>
          <cell r="Q18" t="str">
            <v>16</v>
          </cell>
          <cell r="R18" t="str">
            <v>CSF</v>
          </cell>
          <cell r="S18" t="str">
            <v>FORTALECIMIENTO A LA GESTION TERRITORIAL Y BUEN GOBIERNO LOCAL</v>
          </cell>
          <cell r="T18">
            <v>3533600000</v>
          </cell>
          <cell r="U18">
            <v>0</v>
          </cell>
          <cell r="V18">
            <v>0</v>
          </cell>
          <cell r="W18">
            <v>3533600000</v>
          </cell>
          <cell r="X18">
            <v>0</v>
          </cell>
          <cell r="Y18">
            <v>1421214204</v>
          </cell>
          <cell r="Z18">
            <v>2112385796</v>
          </cell>
          <cell r="AA18">
            <v>194008554</v>
          </cell>
          <cell r="AB18">
            <v>2566157</v>
          </cell>
          <cell r="AC18">
            <v>2566157</v>
          </cell>
          <cell r="AD18">
            <v>0</v>
          </cell>
        </row>
        <row r="19">
          <cell r="G19" t="str">
            <v>A</v>
          </cell>
          <cell r="H19" t="str">
            <v>03</v>
          </cell>
          <cell r="I19" t="str">
            <v>03</v>
          </cell>
          <cell r="J19" t="str">
            <v>01</v>
          </cell>
          <cell r="K19" t="str">
            <v>039</v>
          </cell>
          <cell r="L19"/>
          <cell r="M19"/>
          <cell r="N19"/>
          <cell r="O19"/>
          <cell r="P19" t="str">
            <v>Nación</v>
          </cell>
          <cell r="Q19" t="str">
            <v>10</v>
          </cell>
          <cell r="R19" t="str">
            <v>CSF</v>
          </cell>
          <cell r="S19" t="str">
            <v>IMPLEMENTACION LEY 985/05 SOBRE TRATA DE PERSONAS</v>
          </cell>
          <cell r="T19">
            <v>2324600000</v>
          </cell>
          <cell r="U19">
            <v>0</v>
          </cell>
          <cell r="V19">
            <v>0</v>
          </cell>
          <cell r="W19">
            <v>2324600000</v>
          </cell>
          <cell r="X19">
            <v>0</v>
          </cell>
          <cell r="Y19">
            <v>681743723</v>
          </cell>
          <cell r="Z19">
            <v>1642856277</v>
          </cell>
          <cell r="AA19">
            <v>79831456</v>
          </cell>
          <cell r="AB19">
            <v>0</v>
          </cell>
          <cell r="AC19">
            <v>0</v>
          </cell>
          <cell r="AD19">
            <v>0</v>
          </cell>
        </row>
        <row r="20">
          <cell r="G20" t="str">
            <v>A</v>
          </cell>
          <cell r="H20" t="str">
            <v>03</v>
          </cell>
          <cell r="I20" t="str">
            <v>03</v>
          </cell>
          <cell r="J20" t="str">
            <v>01</v>
          </cell>
          <cell r="K20" t="str">
            <v>053</v>
          </cell>
          <cell r="L20"/>
          <cell r="M20"/>
          <cell r="N20"/>
          <cell r="O20"/>
          <cell r="P20" t="str">
            <v>Nación</v>
          </cell>
          <cell r="Q20" t="str">
            <v>10</v>
          </cell>
          <cell r="R20" t="str">
            <v>CSF</v>
          </cell>
          <cell r="S20" t="str">
            <v>FONDO DE PROTECCIÓN DE JUSTICIA. DECRETO 1890/99 Y DECRETO 200/03</v>
          </cell>
          <cell r="T20">
            <v>176800000</v>
          </cell>
          <cell r="U20">
            <v>0</v>
          </cell>
          <cell r="V20">
            <v>0</v>
          </cell>
          <cell r="W20">
            <v>176800000</v>
          </cell>
          <cell r="X20">
            <v>0</v>
          </cell>
          <cell r="Y20">
            <v>0</v>
          </cell>
          <cell r="Z20">
            <v>176800000</v>
          </cell>
          <cell r="AA20">
            <v>0</v>
          </cell>
          <cell r="AB20">
            <v>0</v>
          </cell>
          <cell r="AC20">
            <v>0</v>
          </cell>
          <cell r="AD20">
            <v>0</v>
          </cell>
        </row>
        <row r="21">
          <cell r="G21" t="str">
            <v>A</v>
          </cell>
          <cell r="H21" t="str">
            <v>03</v>
          </cell>
          <cell r="I21" t="str">
            <v>03</v>
          </cell>
          <cell r="J21" t="str">
            <v>01</v>
          </cell>
          <cell r="K21" t="str">
            <v>999</v>
          </cell>
          <cell r="L21"/>
          <cell r="M21"/>
          <cell r="N21"/>
          <cell r="O21"/>
          <cell r="P21" t="str">
            <v>Nación</v>
          </cell>
          <cell r="Q21" t="str">
            <v>10</v>
          </cell>
          <cell r="R21" t="str">
            <v>CSF</v>
          </cell>
          <cell r="S21" t="str">
            <v>OTRAS TRANSFERENCIAS - DISTRIBUCIÓN PREVIO CONCEPTO DGPPN</v>
          </cell>
          <cell r="T21">
            <v>2000000000</v>
          </cell>
          <cell r="U21">
            <v>0</v>
          </cell>
          <cell r="V21">
            <v>0</v>
          </cell>
          <cell r="W21">
            <v>2000000000</v>
          </cell>
          <cell r="X21">
            <v>2000000000</v>
          </cell>
          <cell r="Y21">
            <v>0</v>
          </cell>
          <cell r="Z21">
            <v>0</v>
          </cell>
          <cell r="AA21">
            <v>0</v>
          </cell>
          <cell r="AB21">
            <v>0</v>
          </cell>
          <cell r="AC21">
            <v>0</v>
          </cell>
          <cell r="AD21">
            <v>0</v>
          </cell>
        </row>
        <row r="22">
          <cell r="G22" t="str">
            <v>A</v>
          </cell>
          <cell r="H22" t="str">
            <v>03</v>
          </cell>
          <cell r="I22" t="str">
            <v>03</v>
          </cell>
          <cell r="J22" t="str">
            <v>01</v>
          </cell>
          <cell r="K22" t="str">
            <v>999</v>
          </cell>
          <cell r="L22"/>
          <cell r="M22"/>
          <cell r="N22"/>
          <cell r="O22"/>
          <cell r="P22" t="str">
            <v>Nación</v>
          </cell>
          <cell r="Q22" t="str">
            <v>16</v>
          </cell>
          <cell r="R22" t="str">
            <v>CSF</v>
          </cell>
          <cell r="S22" t="str">
            <v>OTRAS TRANSFERENCIAS - DISTRIBUCIÓN PREVIO CONCEPTO DGPPN</v>
          </cell>
          <cell r="T22">
            <v>35602423429</v>
          </cell>
          <cell r="U22">
            <v>0</v>
          </cell>
          <cell r="V22">
            <v>0</v>
          </cell>
          <cell r="W22">
            <v>35602423429</v>
          </cell>
          <cell r="X22">
            <v>35602423429</v>
          </cell>
          <cell r="Y22">
            <v>0</v>
          </cell>
          <cell r="Z22">
            <v>0</v>
          </cell>
          <cell r="AA22">
            <v>0</v>
          </cell>
          <cell r="AB22">
            <v>0</v>
          </cell>
          <cell r="AC22">
            <v>0</v>
          </cell>
          <cell r="AD22">
            <v>0</v>
          </cell>
        </row>
        <row r="23">
          <cell r="G23" t="str">
            <v>A</v>
          </cell>
          <cell r="H23" t="str">
            <v>03</v>
          </cell>
          <cell r="I23" t="str">
            <v>03</v>
          </cell>
          <cell r="J23" t="str">
            <v>02</v>
          </cell>
          <cell r="K23" t="str">
            <v>014</v>
          </cell>
          <cell r="L23"/>
          <cell r="M23"/>
          <cell r="N23"/>
          <cell r="O23"/>
          <cell r="P23" t="str">
            <v>Nación</v>
          </cell>
          <cell r="Q23" t="str">
            <v>10</v>
          </cell>
          <cell r="R23" t="str">
            <v>CSF</v>
          </cell>
          <cell r="S23" t="str">
            <v>PUEBLO NUKAK MAKU (ARTÍCULO 35 DECRETO 1953 DE 2014)</v>
          </cell>
          <cell r="T23">
            <v>5568800000</v>
          </cell>
          <cell r="U23">
            <v>0</v>
          </cell>
          <cell r="V23">
            <v>0</v>
          </cell>
          <cell r="W23">
            <v>5568800000</v>
          </cell>
          <cell r="X23">
            <v>0</v>
          </cell>
          <cell r="Y23">
            <v>0</v>
          </cell>
          <cell r="Z23">
            <v>5568800000</v>
          </cell>
          <cell r="AA23">
            <v>0</v>
          </cell>
          <cell r="AB23">
            <v>0</v>
          </cell>
          <cell r="AC23">
            <v>0</v>
          </cell>
          <cell r="AD23">
            <v>0</v>
          </cell>
        </row>
        <row r="24">
          <cell r="G24" t="str">
            <v>A</v>
          </cell>
          <cell r="H24" t="str">
            <v>03</v>
          </cell>
          <cell r="I24" t="str">
            <v>03</v>
          </cell>
          <cell r="J24" t="str">
            <v>02</v>
          </cell>
          <cell r="K24" t="str">
            <v>024</v>
          </cell>
          <cell r="L24"/>
          <cell r="M24"/>
          <cell r="N24"/>
          <cell r="O24"/>
          <cell r="P24" t="str">
            <v>Nación</v>
          </cell>
          <cell r="Q24" t="str">
            <v>10</v>
          </cell>
          <cell r="R24" t="str">
            <v>CSF</v>
          </cell>
          <cell r="S24" t="str">
            <v>ORGANIZACIÓN Y FUNCIONAMIENTO DEPARTAMENTO DEL AMAZONAS</v>
          </cell>
          <cell r="T24">
            <v>3963200000</v>
          </cell>
          <cell r="U24">
            <v>0</v>
          </cell>
          <cell r="V24">
            <v>0</v>
          </cell>
          <cell r="W24">
            <v>3963200000</v>
          </cell>
          <cell r="X24">
            <v>0</v>
          </cell>
          <cell r="Y24">
            <v>0</v>
          </cell>
          <cell r="Z24">
            <v>3963200000</v>
          </cell>
          <cell r="AA24">
            <v>0</v>
          </cell>
          <cell r="AB24">
            <v>0</v>
          </cell>
          <cell r="AC24">
            <v>0</v>
          </cell>
          <cell r="AD24">
            <v>0</v>
          </cell>
        </row>
        <row r="25">
          <cell r="G25" t="str">
            <v>A</v>
          </cell>
          <cell r="H25" t="str">
            <v>03</v>
          </cell>
          <cell r="I25" t="str">
            <v>03</v>
          </cell>
          <cell r="J25" t="str">
            <v>02</v>
          </cell>
          <cell r="K25" t="str">
            <v>025</v>
          </cell>
          <cell r="L25"/>
          <cell r="M25"/>
          <cell r="N25"/>
          <cell r="O25"/>
          <cell r="P25" t="str">
            <v>Nación</v>
          </cell>
          <cell r="Q25" t="str">
            <v>10</v>
          </cell>
          <cell r="R25" t="str">
            <v>CSF</v>
          </cell>
          <cell r="S25" t="str">
            <v>ORGANIZACIÓN Y FUNCIONAMIENTO DEPARTAMENTO DEL GUAINÍA</v>
          </cell>
          <cell r="T25">
            <v>2815900000</v>
          </cell>
          <cell r="U25">
            <v>0</v>
          </cell>
          <cell r="V25">
            <v>0</v>
          </cell>
          <cell r="W25">
            <v>2815900000</v>
          </cell>
          <cell r="X25">
            <v>0</v>
          </cell>
          <cell r="Y25">
            <v>0</v>
          </cell>
          <cell r="Z25">
            <v>2815900000</v>
          </cell>
          <cell r="AA25">
            <v>0</v>
          </cell>
          <cell r="AB25">
            <v>0</v>
          </cell>
          <cell r="AC25">
            <v>0</v>
          </cell>
          <cell r="AD25">
            <v>0</v>
          </cell>
        </row>
        <row r="26">
          <cell r="G26" t="str">
            <v>A</v>
          </cell>
          <cell r="H26" t="str">
            <v>03</v>
          </cell>
          <cell r="I26" t="str">
            <v>03</v>
          </cell>
          <cell r="J26" t="str">
            <v>02</v>
          </cell>
          <cell r="K26" t="str">
            <v>026</v>
          </cell>
          <cell r="L26"/>
          <cell r="M26"/>
          <cell r="N26"/>
          <cell r="O26"/>
          <cell r="P26" t="str">
            <v>Nación</v>
          </cell>
          <cell r="Q26" t="str">
            <v>10</v>
          </cell>
          <cell r="R26" t="str">
            <v>CSF</v>
          </cell>
          <cell r="S26" t="str">
            <v>ORGANIZACIÓN Y FUNCIONAMIENTO DEPARTAMENTO DEL GUAVIARE</v>
          </cell>
          <cell r="T26">
            <v>2192000000</v>
          </cell>
          <cell r="U26">
            <v>0</v>
          </cell>
          <cell r="V26">
            <v>0</v>
          </cell>
          <cell r="W26">
            <v>2192000000</v>
          </cell>
          <cell r="X26">
            <v>0</v>
          </cell>
          <cell r="Y26">
            <v>0</v>
          </cell>
          <cell r="Z26">
            <v>2192000000</v>
          </cell>
          <cell r="AA26">
            <v>0</v>
          </cell>
          <cell r="AB26">
            <v>0</v>
          </cell>
          <cell r="AC26">
            <v>0</v>
          </cell>
          <cell r="AD26">
            <v>0</v>
          </cell>
        </row>
        <row r="27">
          <cell r="G27" t="str">
            <v>A</v>
          </cell>
          <cell r="H27" t="str">
            <v>03</v>
          </cell>
          <cell r="I27" t="str">
            <v>03</v>
          </cell>
          <cell r="J27" t="str">
            <v>02</v>
          </cell>
          <cell r="K27" t="str">
            <v>027</v>
          </cell>
          <cell r="L27"/>
          <cell r="M27"/>
          <cell r="N27"/>
          <cell r="O27"/>
          <cell r="P27" t="str">
            <v>Nación</v>
          </cell>
          <cell r="Q27" t="str">
            <v>10</v>
          </cell>
          <cell r="R27" t="str">
            <v>CSF</v>
          </cell>
          <cell r="S27" t="str">
            <v>ORGANIZACIÓN Y FUNCIONAMIENTO DEPARTAMENTO DEL VAUPÉS</v>
          </cell>
          <cell r="T27">
            <v>2812600000</v>
          </cell>
          <cell r="U27">
            <v>0</v>
          </cell>
          <cell r="V27">
            <v>0</v>
          </cell>
          <cell r="W27">
            <v>2812600000</v>
          </cell>
          <cell r="X27">
            <v>0</v>
          </cell>
          <cell r="Y27">
            <v>0</v>
          </cell>
          <cell r="Z27">
            <v>2812600000</v>
          </cell>
          <cell r="AA27">
            <v>0</v>
          </cell>
          <cell r="AB27">
            <v>0</v>
          </cell>
          <cell r="AC27">
            <v>0</v>
          </cell>
          <cell r="AD27">
            <v>0</v>
          </cell>
        </row>
        <row r="28">
          <cell r="G28" t="str">
            <v>A</v>
          </cell>
          <cell r="H28" t="str">
            <v>03</v>
          </cell>
          <cell r="I28" t="str">
            <v>03</v>
          </cell>
          <cell r="J28" t="str">
            <v>02</v>
          </cell>
          <cell r="K28" t="str">
            <v>028</v>
          </cell>
          <cell r="L28"/>
          <cell r="M28"/>
          <cell r="N28"/>
          <cell r="O28"/>
          <cell r="P28" t="str">
            <v>Nación</v>
          </cell>
          <cell r="Q28" t="str">
            <v>10</v>
          </cell>
          <cell r="R28" t="str">
            <v>CSF</v>
          </cell>
          <cell r="S28" t="str">
            <v>ORGANIZACIÓN Y FUNCIONAMIENTO DEPARTAMENTO DEL VICHADA</v>
          </cell>
          <cell r="T28">
            <v>4451700000</v>
          </cell>
          <cell r="U28">
            <v>0</v>
          </cell>
          <cell r="V28">
            <v>0</v>
          </cell>
          <cell r="W28">
            <v>4451700000</v>
          </cell>
          <cell r="X28">
            <v>0</v>
          </cell>
          <cell r="Y28">
            <v>0</v>
          </cell>
          <cell r="Z28">
            <v>4451700000</v>
          </cell>
          <cell r="AA28">
            <v>0</v>
          </cell>
          <cell r="AB28">
            <v>0</v>
          </cell>
          <cell r="AC28">
            <v>0</v>
          </cell>
          <cell r="AD28">
            <v>0</v>
          </cell>
        </row>
        <row r="29">
          <cell r="G29" t="str">
            <v>A</v>
          </cell>
          <cell r="H29" t="str">
            <v>03</v>
          </cell>
          <cell r="I29" t="str">
            <v>03</v>
          </cell>
          <cell r="J29" t="str">
            <v>04</v>
          </cell>
          <cell r="K29" t="str">
            <v>035</v>
          </cell>
          <cell r="L29"/>
          <cell r="M29"/>
          <cell r="N29"/>
          <cell r="O29"/>
          <cell r="P29" t="str">
            <v>Nación</v>
          </cell>
          <cell r="Q29" t="str">
            <v>10</v>
          </cell>
          <cell r="R29" t="str">
            <v>CSF</v>
          </cell>
          <cell r="S29" t="str">
            <v>FONDO PARA LA PARTICIPACION CIUDADANA Y EL FORTALECIMIENTO DE LA DEMOCRACIA. ARTICULO 96 LEY 1757 DE 2015</v>
          </cell>
          <cell r="T29">
            <v>15155100000</v>
          </cell>
          <cell r="U29">
            <v>0</v>
          </cell>
          <cell r="V29">
            <v>0</v>
          </cell>
          <cell r="W29">
            <v>15155100000</v>
          </cell>
          <cell r="X29">
            <v>0</v>
          </cell>
          <cell r="Y29">
            <v>5009449642</v>
          </cell>
          <cell r="Z29">
            <v>10145650358</v>
          </cell>
          <cell r="AA29">
            <v>2402593699.8699999</v>
          </cell>
          <cell r="AB29">
            <v>16815301</v>
          </cell>
          <cell r="AC29">
            <v>9740481</v>
          </cell>
          <cell r="AD29">
            <v>5369735</v>
          </cell>
        </row>
        <row r="30">
          <cell r="G30" t="str">
            <v>A</v>
          </cell>
          <cell r="H30" t="str">
            <v>03</v>
          </cell>
          <cell r="I30" t="str">
            <v>04</v>
          </cell>
          <cell r="J30" t="str">
            <v>01</v>
          </cell>
          <cell r="K30" t="str">
            <v>012</v>
          </cell>
          <cell r="L30"/>
          <cell r="M30"/>
          <cell r="N30"/>
          <cell r="O30"/>
          <cell r="P30" t="str">
            <v>Nación</v>
          </cell>
          <cell r="Q30" t="str">
            <v>10</v>
          </cell>
          <cell r="R30" t="str">
            <v>CSF</v>
          </cell>
          <cell r="S30" t="str">
            <v>ATENCION INTEGRAL A LA POBLACION DESPLAZADA EN CUMPLIMIENTO DE LA SENTENCIA T-025 DE 2004 (NO DE PENSIONES)</v>
          </cell>
          <cell r="T30">
            <v>24420400000</v>
          </cell>
          <cell r="U30">
            <v>0</v>
          </cell>
          <cell r="V30">
            <v>0</v>
          </cell>
          <cell r="W30">
            <v>24420400000</v>
          </cell>
          <cell r="X30">
            <v>0</v>
          </cell>
          <cell r="Y30">
            <v>1517749007</v>
          </cell>
          <cell r="Z30">
            <v>22902650993</v>
          </cell>
          <cell r="AA30">
            <v>560121045</v>
          </cell>
          <cell r="AB30">
            <v>0</v>
          </cell>
          <cell r="AC30">
            <v>0</v>
          </cell>
          <cell r="AD30">
            <v>0</v>
          </cell>
        </row>
        <row r="31">
          <cell r="G31" t="str">
            <v>A</v>
          </cell>
          <cell r="H31" t="str">
            <v>03</v>
          </cell>
          <cell r="I31" t="str">
            <v>06</v>
          </cell>
          <cell r="J31" t="str">
            <v>01</v>
          </cell>
          <cell r="K31" t="str">
            <v>001</v>
          </cell>
          <cell r="L31"/>
          <cell r="M31"/>
          <cell r="N31"/>
          <cell r="O31"/>
          <cell r="P31" t="str">
            <v>Nación</v>
          </cell>
          <cell r="Q31" t="str">
            <v>10</v>
          </cell>
          <cell r="R31" t="str">
            <v>CSF</v>
          </cell>
          <cell r="S31" t="str">
            <v>FORTALECIMIENTO DE LAS ASOCIACIONES Y LIGAS DE CONSUMIDORES (LEY 73 DE 1981 Y DECRETO 1320 DE 1982)</v>
          </cell>
          <cell r="T31">
            <v>912900000</v>
          </cell>
          <cell r="U31">
            <v>0</v>
          </cell>
          <cell r="V31">
            <v>0</v>
          </cell>
          <cell r="W31">
            <v>912900000</v>
          </cell>
          <cell r="X31">
            <v>0</v>
          </cell>
          <cell r="Y31">
            <v>0</v>
          </cell>
          <cell r="Z31">
            <v>912900000</v>
          </cell>
          <cell r="AA31">
            <v>0</v>
          </cell>
          <cell r="AB31">
            <v>0</v>
          </cell>
          <cell r="AC31">
            <v>0</v>
          </cell>
          <cell r="AD31">
            <v>0</v>
          </cell>
        </row>
        <row r="32">
          <cell r="G32" t="str">
            <v>A</v>
          </cell>
          <cell r="H32" t="str">
            <v>03</v>
          </cell>
          <cell r="I32" t="str">
            <v>06</v>
          </cell>
          <cell r="J32" t="str">
            <v>01</v>
          </cell>
          <cell r="K32" t="str">
            <v>012</v>
          </cell>
          <cell r="L32"/>
          <cell r="M32"/>
          <cell r="N32"/>
          <cell r="O32"/>
          <cell r="P32" t="str">
            <v>Nación</v>
          </cell>
          <cell r="Q32" t="str">
            <v>10</v>
          </cell>
          <cell r="R32" t="str">
            <v>CSF</v>
          </cell>
          <cell r="S32" t="str">
            <v>FORTALECIMIENTO A LOS PROCESOS ORGANIZATIVOS Y DE CONCERTACION DE LAS COMUNIDADES NEGRAS, AFROCOLOMBIANAS, RAIZALES Y PALENQUERAS</v>
          </cell>
          <cell r="T32">
            <v>6050000000</v>
          </cell>
          <cell r="U32">
            <v>0</v>
          </cell>
          <cell r="V32">
            <v>0</v>
          </cell>
          <cell r="W32">
            <v>6050000000</v>
          </cell>
          <cell r="X32">
            <v>0</v>
          </cell>
          <cell r="Y32">
            <v>3172099025</v>
          </cell>
          <cell r="Z32">
            <v>2877900975</v>
          </cell>
          <cell r="AA32">
            <v>1477380818.77</v>
          </cell>
          <cell r="AB32">
            <v>7489270</v>
          </cell>
          <cell r="AC32">
            <v>7489270</v>
          </cell>
          <cell r="AD32">
            <v>1015860</v>
          </cell>
        </row>
        <row r="33">
          <cell r="G33" t="str">
            <v>A</v>
          </cell>
          <cell r="H33" t="str">
            <v>03</v>
          </cell>
          <cell r="I33" t="str">
            <v>06</v>
          </cell>
          <cell r="J33" t="str">
            <v>01</v>
          </cell>
          <cell r="K33" t="str">
            <v>012</v>
          </cell>
          <cell r="L33"/>
          <cell r="M33"/>
          <cell r="N33"/>
          <cell r="O33"/>
          <cell r="P33" t="str">
            <v>Nación</v>
          </cell>
          <cell r="Q33" t="str">
            <v>16</v>
          </cell>
          <cell r="R33" t="str">
            <v>CSF</v>
          </cell>
          <cell r="S33" t="str">
            <v>FORTALECIMIENTO A LOS PROCESOS ORGANIZATIVOS Y DE CONCERTACION DE LAS COMUNIDADES NEGRAS, AFROCOLOMBIANAS, RAIZALES Y PALENQUERAS</v>
          </cell>
          <cell r="T33">
            <v>9026400000</v>
          </cell>
          <cell r="U33">
            <v>0</v>
          </cell>
          <cell r="V33">
            <v>0</v>
          </cell>
          <cell r="W33">
            <v>9026400000</v>
          </cell>
          <cell r="X33">
            <v>0</v>
          </cell>
          <cell r="Y33">
            <v>7500000000</v>
          </cell>
          <cell r="Z33">
            <v>1526400000</v>
          </cell>
          <cell r="AA33">
            <v>0</v>
          </cell>
          <cell r="AB33">
            <v>0</v>
          </cell>
          <cell r="AC33">
            <v>0</v>
          </cell>
          <cell r="AD33">
            <v>0</v>
          </cell>
        </row>
        <row r="34">
          <cell r="G34" t="str">
            <v>A</v>
          </cell>
          <cell r="H34" t="str">
            <v>03</v>
          </cell>
          <cell r="I34" t="str">
            <v>06</v>
          </cell>
          <cell r="J34" t="str">
            <v>01</v>
          </cell>
          <cell r="K34" t="str">
            <v>013</v>
          </cell>
          <cell r="L34"/>
          <cell r="M34"/>
          <cell r="N34"/>
          <cell r="O34"/>
          <cell r="P34" t="str">
            <v>Nación</v>
          </cell>
          <cell r="Q34" t="str">
            <v>10</v>
          </cell>
          <cell r="R34" t="str">
            <v>CSF</v>
          </cell>
          <cell r="S34" t="str">
            <v>FORTALECIMIENTO A LOS PROCESOS ORGANIZATIVOS Y DE CONCERTACION DE LAS COMUNIDADES INDIGENAS, MINORIAS Y ROM</v>
          </cell>
          <cell r="T34">
            <v>21150000000</v>
          </cell>
          <cell r="U34">
            <v>0</v>
          </cell>
          <cell r="V34">
            <v>0</v>
          </cell>
          <cell r="W34">
            <v>21150000000</v>
          </cell>
          <cell r="X34">
            <v>0</v>
          </cell>
          <cell r="Y34">
            <v>3799322860</v>
          </cell>
          <cell r="Z34">
            <v>17350677140</v>
          </cell>
          <cell r="AA34">
            <v>1496278276.5</v>
          </cell>
          <cell r="AB34">
            <v>12096298</v>
          </cell>
          <cell r="AC34">
            <v>12096298</v>
          </cell>
          <cell r="AD34">
            <v>1549794</v>
          </cell>
        </row>
        <row r="35">
          <cell r="G35" t="str">
            <v>A</v>
          </cell>
          <cell r="H35" t="str">
            <v>03</v>
          </cell>
          <cell r="I35" t="str">
            <v>06</v>
          </cell>
          <cell r="J35" t="str">
            <v>01</v>
          </cell>
          <cell r="K35" t="str">
            <v>013</v>
          </cell>
          <cell r="L35"/>
          <cell r="M35"/>
          <cell r="N35"/>
          <cell r="O35"/>
          <cell r="P35" t="str">
            <v>Nación</v>
          </cell>
          <cell r="Q35" t="str">
            <v>16</v>
          </cell>
          <cell r="R35" t="str">
            <v>CSF</v>
          </cell>
          <cell r="S35" t="str">
            <v>FORTALECIMIENTO A LOS PROCESOS ORGANIZATIVOS Y DE CONCERTACION DE LAS COMUNIDADES INDIGENAS, MINORIAS Y ROM</v>
          </cell>
          <cell r="T35">
            <v>21210000000</v>
          </cell>
          <cell r="U35">
            <v>0</v>
          </cell>
          <cell r="V35">
            <v>0</v>
          </cell>
          <cell r="W35">
            <v>21210000000</v>
          </cell>
          <cell r="X35">
            <v>0</v>
          </cell>
          <cell r="Y35">
            <v>15463159732</v>
          </cell>
          <cell r="Z35">
            <v>5746840268</v>
          </cell>
          <cell r="AA35">
            <v>463159732</v>
          </cell>
          <cell r="AB35">
            <v>0</v>
          </cell>
          <cell r="AC35">
            <v>0</v>
          </cell>
          <cell r="AD35">
            <v>0</v>
          </cell>
        </row>
        <row r="36">
          <cell r="G36" t="str">
            <v>A</v>
          </cell>
          <cell r="H36" t="str">
            <v>03</v>
          </cell>
          <cell r="I36" t="str">
            <v>06</v>
          </cell>
          <cell r="J36" t="str">
            <v>01</v>
          </cell>
          <cell r="K36" t="str">
            <v>014</v>
          </cell>
          <cell r="L36"/>
          <cell r="M36"/>
          <cell r="N36"/>
          <cell r="O36"/>
          <cell r="P36" t="str">
            <v>Nación</v>
          </cell>
          <cell r="Q36" t="str">
            <v>10</v>
          </cell>
          <cell r="R36" t="str">
            <v>CSF</v>
          </cell>
          <cell r="S36" t="str">
            <v>FORTALECIMIENTO INSTITUCIONAL DE LA MESA PERMANENTE DE CONCERTACION CON LOS PUEBLOS Y ORGANIZACIONES INDIGENAS - DECRETO 1397 DE 1996</v>
          </cell>
          <cell r="T36">
            <v>7292400000</v>
          </cell>
          <cell r="U36">
            <v>0</v>
          </cell>
          <cell r="V36">
            <v>0</v>
          </cell>
          <cell r="W36">
            <v>7292400000</v>
          </cell>
          <cell r="X36">
            <v>0</v>
          </cell>
          <cell r="Y36">
            <v>0</v>
          </cell>
          <cell r="Z36">
            <v>7292400000</v>
          </cell>
          <cell r="AA36">
            <v>0</v>
          </cell>
          <cell r="AB36">
            <v>0</v>
          </cell>
          <cell r="AC36">
            <v>0</v>
          </cell>
          <cell r="AD36">
            <v>0</v>
          </cell>
        </row>
        <row r="37">
          <cell r="G37" t="str">
            <v>A</v>
          </cell>
          <cell r="H37" t="str">
            <v>03</v>
          </cell>
          <cell r="I37" t="str">
            <v>10</v>
          </cell>
          <cell r="J37" t="str">
            <v>01</v>
          </cell>
          <cell r="K37" t="str">
            <v>001</v>
          </cell>
          <cell r="L37"/>
          <cell r="M37"/>
          <cell r="N37"/>
          <cell r="O37"/>
          <cell r="P37" t="str">
            <v>Nación</v>
          </cell>
          <cell r="Q37" t="str">
            <v>10</v>
          </cell>
          <cell r="R37" t="str">
            <v>CSF</v>
          </cell>
          <cell r="S37" t="str">
            <v>SENTENCIAS</v>
          </cell>
          <cell r="T37">
            <v>4691100000</v>
          </cell>
          <cell r="U37">
            <v>0</v>
          </cell>
          <cell r="V37">
            <v>0</v>
          </cell>
          <cell r="W37">
            <v>4691100000</v>
          </cell>
          <cell r="X37">
            <v>0</v>
          </cell>
          <cell r="Y37">
            <v>0</v>
          </cell>
          <cell r="Z37">
            <v>4691100000</v>
          </cell>
          <cell r="AA37">
            <v>0</v>
          </cell>
          <cell r="AB37">
            <v>0</v>
          </cell>
          <cell r="AC37">
            <v>0</v>
          </cell>
          <cell r="AD37">
            <v>0</v>
          </cell>
        </row>
        <row r="38">
          <cell r="G38" t="str">
            <v>A</v>
          </cell>
          <cell r="H38" t="str">
            <v>03</v>
          </cell>
          <cell r="I38" t="str">
            <v>10</v>
          </cell>
          <cell r="J38" t="str">
            <v>01</v>
          </cell>
          <cell r="K38" t="str">
            <v>002</v>
          </cell>
          <cell r="L38"/>
          <cell r="M38"/>
          <cell r="N38"/>
          <cell r="O38"/>
          <cell r="P38" t="str">
            <v>Nación</v>
          </cell>
          <cell r="Q38" t="str">
            <v>10</v>
          </cell>
          <cell r="R38" t="str">
            <v>CSF</v>
          </cell>
          <cell r="S38" t="str">
            <v>CONCILIACIONES</v>
          </cell>
          <cell r="T38">
            <v>321200000</v>
          </cell>
          <cell r="U38">
            <v>0</v>
          </cell>
          <cell r="V38">
            <v>0</v>
          </cell>
          <cell r="W38">
            <v>321200000</v>
          </cell>
          <cell r="X38">
            <v>0</v>
          </cell>
          <cell r="Y38">
            <v>0</v>
          </cell>
          <cell r="Z38">
            <v>321200000</v>
          </cell>
          <cell r="AA38">
            <v>0</v>
          </cell>
          <cell r="AB38">
            <v>0</v>
          </cell>
          <cell r="AC38">
            <v>0</v>
          </cell>
          <cell r="AD38">
            <v>0</v>
          </cell>
        </row>
        <row r="39">
          <cell r="G39" t="str">
            <v>A</v>
          </cell>
          <cell r="H39" t="str">
            <v>03</v>
          </cell>
          <cell r="I39" t="str">
            <v>11</v>
          </cell>
          <cell r="J39" t="str">
            <v>08</v>
          </cell>
          <cell r="K39" t="str">
            <v>001</v>
          </cell>
          <cell r="L39"/>
          <cell r="M39"/>
          <cell r="N39"/>
          <cell r="O39"/>
          <cell r="P39" t="str">
            <v>Nación</v>
          </cell>
          <cell r="Q39" t="str">
            <v>10</v>
          </cell>
          <cell r="R39" t="str">
            <v>CSF</v>
          </cell>
          <cell r="S39" t="str">
            <v>FORTALECIMIENTO ORGANIZACIONAL DE LAS ENTIDADES RELIGIOSAS Y LAS ORGANIZACIONES BASADAS EN LA FE COMO ACTORES SOCIALES TRASCENDENTES EN EL MARCO DE LA LEY 133 DE 1994</v>
          </cell>
          <cell r="T39">
            <v>750000000</v>
          </cell>
          <cell r="U39">
            <v>0</v>
          </cell>
          <cell r="V39">
            <v>0</v>
          </cell>
          <cell r="W39">
            <v>750000000</v>
          </cell>
          <cell r="X39">
            <v>0</v>
          </cell>
          <cell r="Y39">
            <v>553997987</v>
          </cell>
          <cell r="Z39">
            <v>196002013</v>
          </cell>
          <cell r="AA39">
            <v>225063939.56999999</v>
          </cell>
          <cell r="AB39">
            <v>9181288</v>
          </cell>
          <cell r="AC39">
            <v>9181288</v>
          </cell>
          <cell r="AD39">
            <v>0</v>
          </cell>
        </row>
        <row r="40">
          <cell r="G40" t="str">
            <v>A</v>
          </cell>
          <cell r="H40" t="str">
            <v>08</v>
          </cell>
          <cell r="I40" t="str">
            <v>01</v>
          </cell>
          <cell r="J40"/>
          <cell r="K40"/>
          <cell r="L40"/>
          <cell r="M40"/>
          <cell r="N40"/>
          <cell r="O40"/>
          <cell r="P40" t="str">
            <v>Nación</v>
          </cell>
          <cell r="Q40" t="str">
            <v>10</v>
          </cell>
          <cell r="R40" t="str">
            <v>CSF</v>
          </cell>
          <cell r="S40" t="str">
            <v>IMPUESTOS</v>
          </cell>
          <cell r="T40">
            <v>128300000</v>
          </cell>
          <cell r="U40">
            <v>0</v>
          </cell>
          <cell r="V40">
            <v>0</v>
          </cell>
          <cell r="W40">
            <v>128300000</v>
          </cell>
          <cell r="X40">
            <v>0</v>
          </cell>
          <cell r="Y40">
            <v>128300000</v>
          </cell>
          <cell r="Z40">
            <v>0</v>
          </cell>
          <cell r="AA40">
            <v>125413000</v>
          </cell>
          <cell r="AB40">
            <v>125413000</v>
          </cell>
          <cell r="AC40">
            <v>125413000</v>
          </cell>
          <cell r="AD40">
            <v>125413000</v>
          </cell>
        </row>
        <row r="41">
          <cell r="G41" t="str">
            <v>A</v>
          </cell>
          <cell r="H41" t="str">
            <v>08</v>
          </cell>
          <cell r="I41" t="str">
            <v>04</v>
          </cell>
          <cell r="J41" t="str">
            <v>01</v>
          </cell>
          <cell r="K41"/>
          <cell r="L41"/>
          <cell r="M41"/>
          <cell r="N41"/>
          <cell r="O41"/>
          <cell r="P41" t="str">
            <v>Nación</v>
          </cell>
          <cell r="Q41" t="str">
            <v>11</v>
          </cell>
          <cell r="R41" t="str">
            <v>SSF</v>
          </cell>
          <cell r="S41" t="str">
            <v>CUOTA DE FISCALIZACIÓN Y AUDITAJE</v>
          </cell>
          <cell r="T41">
            <v>800000000</v>
          </cell>
          <cell r="U41">
            <v>0</v>
          </cell>
          <cell r="V41">
            <v>0</v>
          </cell>
          <cell r="W41">
            <v>800000000</v>
          </cell>
          <cell r="X41">
            <v>0</v>
          </cell>
          <cell r="Y41">
            <v>0</v>
          </cell>
          <cell r="Z41">
            <v>800000000</v>
          </cell>
          <cell r="AA41">
            <v>0</v>
          </cell>
          <cell r="AB41">
            <v>0</v>
          </cell>
          <cell r="AC41">
            <v>0</v>
          </cell>
          <cell r="AD41">
            <v>0</v>
          </cell>
        </row>
        <row r="42">
          <cell r="G42" t="str">
            <v>C</v>
          </cell>
          <cell r="H42" t="str">
            <v>3701</v>
          </cell>
          <cell r="I42" t="str">
            <v>1000</v>
          </cell>
          <cell r="J42" t="str">
            <v>14</v>
          </cell>
          <cell r="K42"/>
          <cell r="L42"/>
          <cell r="M42"/>
          <cell r="N42"/>
          <cell r="O42"/>
          <cell r="P42" t="str">
            <v>Nación</v>
          </cell>
          <cell r="Q42" t="str">
            <v>10</v>
          </cell>
          <cell r="R42" t="str">
            <v>CSF</v>
          </cell>
          <cell r="S42" t="str">
            <v>FORTALECIMIENTO DE MEDIDAS DE PREVENCIÓN Y PROTECCIÓN DE LOS DERECHOS HUMANOS DE LOS PUEBLOS INDÍGENAS A NIVEL  NACIONAL</v>
          </cell>
          <cell r="T42">
            <v>40000000</v>
          </cell>
          <cell r="U42">
            <v>0</v>
          </cell>
          <cell r="V42">
            <v>0</v>
          </cell>
          <cell r="W42">
            <v>40000000</v>
          </cell>
          <cell r="X42">
            <v>0</v>
          </cell>
          <cell r="Y42">
            <v>0</v>
          </cell>
          <cell r="Z42">
            <v>40000000</v>
          </cell>
          <cell r="AA42">
            <v>0</v>
          </cell>
          <cell r="AB42">
            <v>0</v>
          </cell>
          <cell r="AC42">
            <v>0</v>
          </cell>
          <cell r="AD42">
            <v>0</v>
          </cell>
        </row>
        <row r="43">
          <cell r="G43" t="str">
            <v>C</v>
          </cell>
          <cell r="H43" t="str">
            <v>3701</v>
          </cell>
          <cell r="I43" t="str">
            <v>1000</v>
          </cell>
          <cell r="J43" t="str">
            <v>14</v>
          </cell>
          <cell r="K43"/>
          <cell r="L43"/>
          <cell r="M43"/>
          <cell r="N43"/>
          <cell r="O43"/>
          <cell r="P43" t="str">
            <v>Nación</v>
          </cell>
          <cell r="Q43" t="str">
            <v>11</v>
          </cell>
          <cell r="R43" t="str">
            <v>CSF</v>
          </cell>
          <cell r="S43" t="str">
            <v>FORTALECIMIENTO DE MEDIDAS DE PREVENCIÓN Y PROTECCIÓN DE LOS DERECHOS HUMANOS DE LOS PUEBLOS INDÍGENAS A NIVEL  NACIONAL</v>
          </cell>
          <cell r="T43">
            <v>160000000</v>
          </cell>
          <cell r="U43">
            <v>0</v>
          </cell>
          <cell r="V43">
            <v>0</v>
          </cell>
          <cell r="W43">
            <v>160000000</v>
          </cell>
          <cell r="X43">
            <v>0</v>
          </cell>
          <cell r="Y43">
            <v>20000000</v>
          </cell>
          <cell r="Z43">
            <v>140000000</v>
          </cell>
          <cell r="AA43">
            <v>20000000</v>
          </cell>
          <cell r="AB43">
            <v>0</v>
          </cell>
          <cell r="AC43">
            <v>0</v>
          </cell>
          <cell r="AD43">
            <v>0</v>
          </cell>
        </row>
        <row r="44">
          <cell r="G44" t="str">
            <v>C</v>
          </cell>
          <cell r="H44" t="str">
            <v>3701</v>
          </cell>
          <cell r="I44" t="str">
            <v>1000</v>
          </cell>
          <cell r="J44" t="str">
            <v>15</v>
          </cell>
          <cell r="K44"/>
          <cell r="L44"/>
          <cell r="M44"/>
          <cell r="N44"/>
          <cell r="O44"/>
          <cell r="P44" t="str">
            <v>Nación</v>
          </cell>
          <cell r="Q44" t="str">
            <v>10</v>
          </cell>
          <cell r="R44" t="str">
            <v>CSF</v>
          </cell>
          <cell r="S44" t="str">
            <v>FORTALECIMIENTO A LA GESTIÓN DE LOS CEMENTERIOS COMO RESTITUCIÓN DE DERECHOS DE VÍCTIMAS DE DESAPARICIÓN A NIVEL  NACIONAL</v>
          </cell>
          <cell r="T44">
            <v>140000000</v>
          </cell>
          <cell r="U44">
            <v>0</v>
          </cell>
          <cell r="V44">
            <v>0</v>
          </cell>
          <cell r="W44">
            <v>140000000</v>
          </cell>
          <cell r="X44">
            <v>0</v>
          </cell>
          <cell r="Y44">
            <v>140000000</v>
          </cell>
          <cell r="Z44">
            <v>0</v>
          </cell>
          <cell r="AA44">
            <v>35949400</v>
          </cell>
          <cell r="AB44">
            <v>0</v>
          </cell>
          <cell r="AC44">
            <v>0</v>
          </cell>
          <cell r="AD44">
            <v>0</v>
          </cell>
        </row>
        <row r="45">
          <cell r="G45" t="str">
            <v>C</v>
          </cell>
          <cell r="H45" t="str">
            <v>3701</v>
          </cell>
          <cell r="I45" t="str">
            <v>1000</v>
          </cell>
          <cell r="J45" t="str">
            <v>15</v>
          </cell>
          <cell r="K45"/>
          <cell r="L45"/>
          <cell r="M45"/>
          <cell r="N45"/>
          <cell r="O45"/>
          <cell r="P45" t="str">
            <v>Nación</v>
          </cell>
          <cell r="Q45" t="str">
            <v>11</v>
          </cell>
          <cell r="R45" t="str">
            <v>CSF</v>
          </cell>
          <cell r="S45" t="str">
            <v>FORTALECIMIENTO A LA GESTIÓN DE LOS CEMENTERIOS COMO RESTITUCIÓN DE DERECHOS DE VÍCTIMAS DE DESAPARICIÓN A NIVEL  NACIONAL</v>
          </cell>
          <cell r="T45">
            <v>560000000</v>
          </cell>
          <cell r="U45">
            <v>0</v>
          </cell>
          <cell r="V45">
            <v>0</v>
          </cell>
          <cell r="W45">
            <v>560000000</v>
          </cell>
          <cell r="X45">
            <v>0</v>
          </cell>
          <cell r="Y45">
            <v>0</v>
          </cell>
          <cell r="Z45">
            <v>560000000</v>
          </cell>
          <cell r="AA45">
            <v>0</v>
          </cell>
          <cell r="AB45">
            <v>0</v>
          </cell>
          <cell r="AC45">
            <v>0</v>
          </cell>
          <cell r="AD45">
            <v>0</v>
          </cell>
        </row>
        <row r="46">
          <cell r="G46" t="str">
            <v>C</v>
          </cell>
          <cell r="H46" t="str">
            <v>3701</v>
          </cell>
          <cell r="I46" t="str">
            <v>1000</v>
          </cell>
          <cell r="J46" t="str">
            <v>16</v>
          </cell>
          <cell r="K46"/>
          <cell r="L46"/>
          <cell r="M46"/>
          <cell r="N46"/>
          <cell r="O46"/>
          <cell r="P46" t="str">
            <v>Nación</v>
          </cell>
          <cell r="Q46" t="str">
            <v>10</v>
          </cell>
          <cell r="R46" t="str">
            <v>CSF</v>
          </cell>
          <cell r="S46" t="str">
            <v>FORTALECIMIENTO A LA IMPLEMENTACIÓN DE LA GESTIÓN PREVENTIVA DEL RIESGO DE VIOLACIONES A LOS DERECHOS HUMANOS EN EL TERRITORIO  NACIONAL</v>
          </cell>
          <cell r="T46">
            <v>1000000000</v>
          </cell>
          <cell r="U46">
            <v>0</v>
          </cell>
          <cell r="V46">
            <v>0</v>
          </cell>
          <cell r="W46">
            <v>1000000000</v>
          </cell>
          <cell r="X46">
            <v>0</v>
          </cell>
          <cell r="Y46">
            <v>0</v>
          </cell>
          <cell r="Z46">
            <v>1000000000</v>
          </cell>
          <cell r="AA46">
            <v>0</v>
          </cell>
          <cell r="AB46">
            <v>0</v>
          </cell>
          <cell r="AC46">
            <v>0</v>
          </cell>
          <cell r="AD46">
            <v>0</v>
          </cell>
        </row>
        <row r="47">
          <cell r="G47" t="str">
            <v>C</v>
          </cell>
          <cell r="H47" t="str">
            <v>3701</v>
          </cell>
          <cell r="I47" t="str">
            <v>1000</v>
          </cell>
          <cell r="J47" t="str">
            <v>16</v>
          </cell>
          <cell r="K47"/>
          <cell r="L47"/>
          <cell r="M47"/>
          <cell r="N47"/>
          <cell r="O47"/>
          <cell r="P47" t="str">
            <v>Nación</v>
          </cell>
          <cell r="Q47" t="str">
            <v>11</v>
          </cell>
          <cell r="R47" t="str">
            <v>CSF</v>
          </cell>
          <cell r="S47" t="str">
            <v>FORTALECIMIENTO A LA IMPLEMENTACIÓN DE LA GESTIÓN PREVENTIVA DEL RIESGO DE VIOLACIONES A LOS DERECHOS HUMANOS EN EL TERRITORIO  NACIONAL</v>
          </cell>
          <cell r="T47">
            <v>4000000000</v>
          </cell>
          <cell r="U47">
            <v>0</v>
          </cell>
          <cell r="V47">
            <v>0</v>
          </cell>
          <cell r="W47">
            <v>4000000000</v>
          </cell>
          <cell r="X47">
            <v>0</v>
          </cell>
          <cell r="Y47">
            <v>910252832</v>
          </cell>
          <cell r="Z47">
            <v>3089747168</v>
          </cell>
          <cell r="AA47">
            <v>22984221</v>
          </cell>
          <cell r="AB47">
            <v>0</v>
          </cell>
          <cell r="AC47">
            <v>0</v>
          </cell>
          <cell r="AD47">
            <v>0</v>
          </cell>
        </row>
        <row r="48">
          <cell r="G48" t="str">
            <v>C</v>
          </cell>
          <cell r="H48" t="str">
            <v>3701</v>
          </cell>
          <cell r="I48" t="str">
            <v>1000</v>
          </cell>
          <cell r="J48" t="str">
            <v>18</v>
          </cell>
          <cell r="K48"/>
          <cell r="L48"/>
          <cell r="M48"/>
          <cell r="N48"/>
          <cell r="O48"/>
          <cell r="P48" t="str">
            <v>Nación</v>
          </cell>
          <cell r="Q48" t="str">
            <v>10</v>
          </cell>
          <cell r="R48" t="str">
            <v>CSF</v>
          </cell>
          <cell r="S48" t="str">
            <v>FORTALECIMIENTO DE LA CAPACIDAD ORGANIZATIVA DE LOS PUEBLOS INDÍGENAS EN EL TERRITORIO  NACIONAL</v>
          </cell>
          <cell r="T48">
            <v>9821045822</v>
          </cell>
          <cell r="U48">
            <v>0</v>
          </cell>
          <cell r="V48">
            <v>0</v>
          </cell>
          <cell r="W48">
            <v>9821045822</v>
          </cell>
          <cell r="X48">
            <v>0</v>
          </cell>
          <cell r="Y48">
            <v>0</v>
          </cell>
          <cell r="Z48">
            <v>9821045822</v>
          </cell>
          <cell r="AA48">
            <v>0</v>
          </cell>
          <cell r="AB48">
            <v>0</v>
          </cell>
          <cell r="AC48">
            <v>0</v>
          </cell>
          <cell r="AD48">
            <v>0</v>
          </cell>
        </row>
        <row r="49">
          <cell r="G49" t="str">
            <v>C</v>
          </cell>
          <cell r="H49" t="str">
            <v>3701</v>
          </cell>
          <cell r="I49" t="str">
            <v>1000</v>
          </cell>
          <cell r="J49" t="str">
            <v>18</v>
          </cell>
          <cell r="K49"/>
          <cell r="L49"/>
          <cell r="M49"/>
          <cell r="N49"/>
          <cell r="O49"/>
          <cell r="P49" t="str">
            <v>Nación</v>
          </cell>
          <cell r="Q49" t="str">
            <v>11</v>
          </cell>
          <cell r="R49" t="str">
            <v>CSF</v>
          </cell>
          <cell r="S49" t="str">
            <v>FORTALECIMIENTO DE LA CAPACIDAD ORGANIZATIVA DE LOS PUEBLOS INDÍGENAS EN EL TERRITORIO  NACIONAL</v>
          </cell>
          <cell r="T49">
            <v>39284183286</v>
          </cell>
          <cell r="U49">
            <v>0</v>
          </cell>
          <cell r="V49">
            <v>0</v>
          </cell>
          <cell r="W49">
            <v>39284183286</v>
          </cell>
          <cell r="X49">
            <v>0</v>
          </cell>
          <cell r="Y49">
            <v>0</v>
          </cell>
          <cell r="Z49">
            <v>39284183286</v>
          </cell>
          <cell r="AA49">
            <v>0</v>
          </cell>
          <cell r="AB49">
            <v>0</v>
          </cell>
          <cell r="AC49">
            <v>0</v>
          </cell>
          <cell r="AD49">
            <v>0</v>
          </cell>
        </row>
        <row r="50">
          <cell r="G50" t="str">
            <v>C</v>
          </cell>
          <cell r="H50" t="str">
            <v>3701</v>
          </cell>
          <cell r="I50" t="str">
            <v>1000</v>
          </cell>
          <cell r="J50" t="str">
            <v>18</v>
          </cell>
          <cell r="K50"/>
          <cell r="L50"/>
          <cell r="M50"/>
          <cell r="N50"/>
          <cell r="O50"/>
          <cell r="P50" t="str">
            <v>Nación</v>
          </cell>
          <cell r="Q50" t="str">
            <v>16</v>
          </cell>
          <cell r="R50" t="str">
            <v>CSF</v>
          </cell>
          <cell r="S50" t="str">
            <v>FORTALECIMIENTO DE LA CAPACIDAD ORGANIZATIVA DE LOS PUEBLOS INDÍGENAS EN EL TERRITORIO  NACIONAL</v>
          </cell>
          <cell r="T50">
            <v>2743007154</v>
          </cell>
          <cell r="U50">
            <v>0</v>
          </cell>
          <cell r="V50">
            <v>0</v>
          </cell>
          <cell r="W50">
            <v>2743007154</v>
          </cell>
          <cell r="X50">
            <v>0</v>
          </cell>
          <cell r="Y50">
            <v>0</v>
          </cell>
          <cell r="Z50">
            <v>2743007154</v>
          </cell>
          <cell r="AA50">
            <v>0</v>
          </cell>
          <cell r="AB50">
            <v>0</v>
          </cell>
          <cell r="AC50">
            <v>0</v>
          </cell>
          <cell r="AD50">
            <v>0</v>
          </cell>
        </row>
        <row r="51">
          <cell r="G51" t="str">
            <v>C</v>
          </cell>
          <cell r="H51" t="str">
            <v>3701</v>
          </cell>
          <cell r="I51" t="str">
            <v>1000</v>
          </cell>
          <cell r="J51" t="str">
            <v>20</v>
          </cell>
          <cell r="K51"/>
          <cell r="L51"/>
          <cell r="M51"/>
          <cell r="N51"/>
          <cell r="O51"/>
          <cell r="P51" t="str">
            <v>Nación</v>
          </cell>
          <cell r="Q51" t="str">
            <v>10</v>
          </cell>
          <cell r="R51" t="str">
            <v>CSF</v>
          </cell>
          <cell r="S51" t="str">
            <v>FORTALECIMIENTO DE LA GESTIÓN TERRITORIAL EN LA GARANTÍA, PROMOCIÓN Y GOCE DE LOS DERECHOS HUMANOS  A NIVEL  NACIONAL</v>
          </cell>
          <cell r="T51">
            <v>320000000</v>
          </cell>
          <cell r="U51">
            <v>0</v>
          </cell>
          <cell r="V51">
            <v>0</v>
          </cell>
          <cell r="W51">
            <v>320000000</v>
          </cell>
          <cell r="X51">
            <v>0</v>
          </cell>
          <cell r="Y51">
            <v>183200000</v>
          </cell>
          <cell r="Z51">
            <v>136800000</v>
          </cell>
          <cell r="AA51">
            <v>0</v>
          </cell>
          <cell r="AB51">
            <v>0</v>
          </cell>
          <cell r="AC51">
            <v>0</v>
          </cell>
          <cell r="AD51">
            <v>0</v>
          </cell>
        </row>
        <row r="52">
          <cell r="G52" t="str">
            <v>C</v>
          </cell>
          <cell r="H52" t="str">
            <v>3701</v>
          </cell>
          <cell r="I52" t="str">
            <v>1000</v>
          </cell>
          <cell r="J52" t="str">
            <v>20</v>
          </cell>
          <cell r="K52"/>
          <cell r="L52"/>
          <cell r="M52"/>
          <cell r="N52"/>
          <cell r="O52"/>
          <cell r="P52" t="str">
            <v>Nación</v>
          </cell>
          <cell r="Q52" t="str">
            <v>11</v>
          </cell>
          <cell r="R52" t="str">
            <v>CSF</v>
          </cell>
          <cell r="S52" t="str">
            <v>FORTALECIMIENTO DE LA GESTIÓN TERRITORIAL EN LA GARANTÍA, PROMOCIÓN Y GOCE DE LOS DERECHOS HUMANOS  A NIVEL  NACIONAL</v>
          </cell>
          <cell r="T52">
            <v>1280000000</v>
          </cell>
          <cell r="U52">
            <v>0</v>
          </cell>
          <cell r="V52">
            <v>0</v>
          </cell>
          <cell r="W52">
            <v>1280000000</v>
          </cell>
          <cell r="X52">
            <v>0</v>
          </cell>
          <cell r="Y52">
            <v>334326300</v>
          </cell>
          <cell r="Z52">
            <v>945673700</v>
          </cell>
          <cell r="AA52">
            <v>104630400</v>
          </cell>
          <cell r="AB52">
            <v>0</v>
          </cell>
          <cell r="AC52">
            <v>0</v>
          </cell>
          <cell r="AD52">
            <v>0</v>
          </cell>
        </row>
        <row r="53">
          <cell r="G53" t="str">
            <v>C</v>
          </cell>
          <cell r="H53" t="str">
            <v>3701</v>
          </cell>
          <cell r="I53" t="str">
            <v>1000</v>
          </cell>
          <cell r="J53" t="str">
            <v>23</v>
          </cell>
          <cell r="K53"/>
          <cell r="L53"/>
          <cell r="M53"/>
          <cell r="N53"/>
          <cell r="O53"/>
          <cell r="P53" t="str">
            <v>Nación</v>
          </cell>
          <cell r="Q53" t="str">
            <v>10</v>
          </cell>
          <cell r="R53" t="str">
            <v>CSF</v>
          </cell>
          <cell r="S53" t="str">
            <v>FORTALECIMIENTO PARA CONSEJOS COMUNITARIOS Y EXPRESIONES ORGANIZATIVAS EN LAS ÁREAS RURALES Y URBANAS DE LA COMUNIDAD NARP  NACIONAL-[PREVIO CONCEPTO DNP]</v>
          </cell>
          <cell r="T53">
            <v>5000000000</v>
          </cell>
          <cell r="U53">
            <v>0</v>
          </cell>
          <cell r="V53">
            <v>0</v>
          </cell>
          <cell r="W53">
            <v>5000000000</v>
          </cell>
          <cell r="X53">
            <v>5000000000</v>
          </cell>
          <cell r="Y53">
            <v>0</v>
          </cell>
          <cell r="Z53">
            <v>0</v>
          </cell>
          <cell r="AA53">
            <v>0</v>
          </cell>
          <cell r="AB53">
            <v>0</v>
          </cell>
          <cell r="AC53">
            <v>0</v>
          </cell>
          <cell r="AD53">
            <v>0</v>
          </cell>
        </row>
        <row r="54">
          <cell r="G54" t="str">
            <v>C</v>
          </cell>
          <cell r="H54" t="str">
            <v>3701</v>
          </cell>
          <cell r="I54" t="str">
            <v>1000</v>
          </cell>
          <cell r="J54" t="str">
            <v>23</v>
          </cell>
          <cell r="K54"/>
          <cell r="L54"/>
          <cell r="M54"/>
          <cell r="N54"/>
          <cell r="O54"/>
          <cell r="P54" t="str">
            <v>Nación</v>
          </cell>
          <cell r="Q54" t="str">
            <v>11</v>
          </cell>
          <cell r="R54" t="str">
            <v>CSF</v>
          </cell>
          <cell r="S54" t="str">
            <v>FORTALECIMIENTO PARA CONSEJOS COMUNITARIOS Y EXPRESIONES ORGANIZATIVAS EN LAS ÁREAS RURALES Y URBANAS DE LA COMUNIDAD NARP  NACIONAL-[PREVIO CONCEPTO DNP]</v>
          </cell>
          <cell r="T54">
            <v>20000000000</v>
          </cell>
          <cell r="U54">
            <v>0</v>
          </cell>
          <cell r="V54">
            <v>0</v>
          </cell>
          <cell r="W54">
            <v>20000000000</v>
          </cell>
          <cell r="X54">
            <v>20000000000</v>
          </cell>
          <cell r="Y54">
            <v>0</v>
          </cell>
          <cell r="Z54">
            <v>0</v>
          </cell>
          <cell r="AA54">
            <v>0</v>
          </cell>
          <cell r="AB54">
            <v>0</v>
          </cell>
          <cell r="AC54">
            <v>0</v>
          </cell>
          <cell r="AD54">
            <v>0</v>
          </cell>
        </row>
        <row r="55">
          <cell r="G55" t="str">
            <v>C</v>
          </cell>
          <cell r="H55" t="str">
            <v>3701</v>
          </cell>
          <cell r="I55" t="str">
            <v>1000</v>
          </cell>
          <cell r="J55" t="str">
            <v>24</v>
          </cell>
          <cell r="K55"/>
          <cell r="L55"/>
          <cell r="M55"/>
          <cell r="N55"/>
          <cell r="O55"/>
          <cell r="P55" t="str">
            <v>Nación</v>
          </cell>
          <cell r="Q55" t="str">
            <v>10</v>
          </cell>
          <cell r="R55" t="str">
            <v>CSF</v>
          </cell>
          <cell r="S55" t="str">
            <v>FORTALECIMIENTO DEL MARCO LEGAL Y ORGANIZATIVO DE LAS KUMPANIAS RROM A NIVEL   NACIONAL</v>
          </cell>
          <cell r="T55">
            <v>50000000</v>
          </cell>
          <cell r="U55">
            <v>0</v>
          </cell>
          <cell r="V55">
            <v>0</v>
          </cell>
          <cell r="W55">
            <v>50000000</v>
          </cell>
          <cell r="X55">
            <v>0</v>
          </cell>
          <cell r="Y55">
            <v>0</v>
          </cell>
          <cell r="Z55">
            <v>50000000</v>
          </cell>
          <cell r="AA55">
            <v>0</v>
          </cell>
          <cell r="AB55">
            <v>0</v>
          </cell>
          <cell r="AC55">
            <v>0</v>
          </cell>
          <cell r="AD55">
            <v>0</v>
          </cell>
        </row>
        <row r="56">
          <cell r="G56" t="str">
            <v>C</v>
          </cell>
          <cell r="H56" t="str">
            <v>3701</v>
          </cell>
          <cell r="I56" t="str">
            <v>1000</v>
          </cell>
          <cell r="J56" t="str">
            <v>24</v>
          </cell>
          <cell r="K56"/>
          <cell r="L56"/>
          <cell r="M56"/>
          <cell r="N56"/>
          <cell r="O56"/>
          <cell r="P56" t="str">
            <v>Nación</v>
          </cell>
          <cell r="Q56" t="str">
            <v>11</v>
          </cell>
          <cell r="R56" t="str">
            <v>CSF</v>
          </cell>
          <cell r="S56" t="str">
            <v>FORTALECIMIENTO DEL MARCO LEGAL Y ORGANIZATIVO DE LAS KUMPANIAS RROM A NIVEL   NACIONAL</v>
          </cell>
          <cell r="T56">
            <v>200000000</v>
          </cell>
          <cell r="U56">
            <v>0</v>
          </cell>
          <cell r="V56">
            <v>0</v>
          </cell>
          <cell r="W56">
            <v>200000000</v>
          </cell>
          <cell r="X56">
            <v>0</v>
          </cell>
          <cell r="Y56">
            <v>0</v>
          </cell>
          <cell r="Z56">
            <v>200000000</v>
          </cell>
          <cell r="AA56">
            <v>0</v>
          </cell>
          <cell r="AB56">
            <v>0</v>
          </cell>
          <cell r="AC56">
            <v>0</v>
          </cell>
          <cell r="AD56">
            <v>0</v>
          </cell>
        </row>
        <row r="57">
          <cell r="G57" t="str">
            <v>C</v>
          </cell>
          <cell r="H57" t="str">
            <v>3701</v>
          </cell>
          <cell r="I57" t="str">
            <v>1000</v>
          </cell>
          <cell r="J57" t="str">
            <v>25</v>
          </cell>
          <cell r="K57"/>
          <cell r="L57"/>
          <cell r="M57"/>
          <cell r="N57"/>
          <cell r="O57"/>
          <cell r="P57" t="str">
            <v>Nación</v>
          </cell>
          <cell r="Q57" t="str">
            <v>16</v>
          </cell>
          <cell r="R57" t="str">
            <v>CSF</v>
          </cell>
          <cell r="S57" t="str">
            <v>FORTALECIMIENTO A LA GARANTÍA DE LA LABOR DE DEFENSA DE LOS DERECHOS HUMANOS A NIVEL  NACIONAL</v>
          </cell>
          <cell r="T57">
            <v>5000000000</v>
          </cell>
          <cell r="U57">
            <v>0</v>
          </cell>
          <cell r="V57">
            <v>0</v>
          </cell>
          <cell r="W57">
            <v>5000000000</v>
          </cell>
          <cell r="X57">
            <v>0</v>
          </cell>
          <cell r="Y57">
            <v>900020693</v>
          </cell>
          <cell r="Z57">
            <v>4099979307</v>
          </cell>
          <cell r="AA57">
            <v>423693913</v>
          </cell>
          <cell r="AB57">
            <v>0</v>
          </cell>
          <cell r="AC57">
            <v>0</v>
          </cell>
          <cell r="AD57">
            <v>0</v>
          </cell>
        </row>
        <row r="58">
          <cell r="G58" t="str">
            <v>C</v>
          </cell>
          <cell r="H58" t="str">
            <v>3702</v>
          </cell>
          <cell r="I58" t="str">
            <v>1000</v>
          </cell>
          <cell r="J58" t="str">
            <v>8</v>
          </cell>
          <cell r="K58"/>
          <cell r="L58"/>
          <cell r="M58"/>
          <cell r="N58"/>
          <cell r="O58"/>
          <cell r="P58" t="str">
            <v>Nación</v>
          </cell>
          <cell r="Q58" t="str">
            <v>16</v>
          </cell>
          <cell r="R58" t="str">
            <v>CSF</v>
          </cell>
          <cell r="S58" t="str">
            <v>FORTALECIMIENTO DE LOS SISTEMAS INTEGRADOS DE EMERGENCIA Y SEGURIDAD SIES A NIVEL  NACIONAL</v>
          </cell>
          <cell r="T58">
            <v>20000000000</v>
          </cell>
          <cell r="U58">
            <v>0</v>
          </cell>
          <cell r="V58">
            <v>0</v>
          </cell>
          <cell r="W58">
            <v>20000000000</v>
          </cell>
          <cell r="X58">
            <v>0</v>
          </cell>
          <cell r="Y58">
            <v>290143828</v>
          </cell>
          <cell r="Z58">
            <v>19709856172</v>
          </cell>
          <cell r="AA58">
            <v>65661212</v>
          </cell>
          <cell r="AB58">
            <v>0</v>
          </cell>
          <cell r="AC58">
            <v>0</v>
          </cell>
          <cell r="AD58">
            <v>0</v>
          </cell>
        </row>
        <row r="59">
          <cell r="G59" t="str">
            <v>C</v>
          </cell>
          <cell r="H59" t="str">
            <v>3702</v>
          </cell>
          <cell r="I59" t="str">
            <v>1000</v>
          </cell>
          <cell r="J59" t="str">
            <v>9</v>
          </cell>
          <cell r="K59"/>
          <cell r="L59"/>
          <cell r="M59"/>
          <cell r="N59"/>
          <cell r="O59"/>
          <cell r="P59" t="str">
            <v>Nación</v>
          </cell>
          <cell r="Q59" t="str">
            <v>16</v>
          </cell>
          <cell r="R59" t="str">
            <v>CSF</v>
          </cell>
          <cell r="S59" t="str">
            <v>MEJORAMIENTO EN LA IMPLEMENTACIÓN DE POLÍTICAS PUBLICAS EN MATERIA DE TRATA DE PERSONAS A NIVEL  NACIONAL</v>
          </cell>
          <cell r="T59">
            <v>742140000</v>
          </cell>
          <cell r="U59">
            <v>0</v>
          </cell>
          <cell r="V59">
            <v>0</v>
          </cell>
          <cell r="W59">
            <v>742140000</v>
          </cell>
          <cell r="X59">
            <v>0</v>
          </cell>
          <cell r="Y59">
            <v>80000000</v>
          </cell>
          <cell r="Z59">
            <v>662140000</v>
          </cell>
          <cell r="AA59">
            <v>0</v>
          </cell>
          <cell r="AB59">
            <v>0</v>
          </cell>
          <cell r="AC59">
            <v>0</v>
          </cell>
          <cell r="AD59">
            <v>0</v>
          </cell>
        </row>
        <row r="60">
          <cell r="G60" t="str">
            <v>C</v>
          </cell>
          <cell r="H60" t="str">
            <v>3702</v>
          </cell>
          <cell r="I60" t="str">
            <v>1000</v>
          </cell>
          <cell r="J60" t="str">
            <v>10</v>
          </cell>
          <cell r="K60"/>
          <cell r="L60"/>
          <cell r="M60"/>
          <cell r="N60"/>
          <cell r="O60"/>
          <cell r="P60" t="str">
            <v>Nación</v>
          </cell>
          <cell r="Q60" t="str">
            <v>16</v>
          </cell>
          <cell r="R60" t="str">
            <v>CSF</v>
          </cell>
          <cell r="S60" t="str">
            <v>FORTALECIMIENTO DE LAS CAPACIDADES INSTITUCIONALES EN MATERIA DE SEGURIDAD, CONVIVENCIA CIUDADANA Y ORDEN PÚBLICO A NIVEL  NACIONAL</v>
          </cell>
          <cell r="T60">
            <v>4000000000</v>
          </cell>
          <cell r="U60">
            <v>0</v>
          </cell>
          <cell r="V60">
            <v>0</v>
          </cell>
          <cell r="W60">
            <v>4000000000</v>
          </cell>
          <cell r="X60">
            <v>0</v>
          </cell>
          <cell r="Y60">
            <v>2427511265</v>
          </cell>
          <cell r="Z60">
            <v>1572488735</v>
          </cell>
          <cell r="AA60">
            <v>551045858</v>
          </cell>
          <cell r="AB60">
            <v>0</v>
          </cell>
          <cell r="AC60">
            <v>0</v>
          </cell>
          <cell r="AD60">
            <v>0</v>
          </cell>
        </row>
        <row r="61">
          <cell r="G61" t="str">
            <v>C</v>
          </cell>
          <cell r="H61" t="str">
            <v>3702</v>
          </cell>
          <cell r="I61" t="str">
            <v>1000</v>
          </cell>
          <cell r="J61" t="str">
            <v>11</v>
          </cell>
          <cell r="K61"/>
          <cell r="L61"/>
          <cell r="M61"/>
          <cell r="N61"/>
          <cell r="O61"/>
          <cell r="P61" t="str">
            <v>Nación</v>
          </cell>
          <cell r="Q61" t="str">
            <v>16</v>
          </cell>
          <cell r="R61" t="str">
            <v>CSF</v>
          </cell>
          <cell r="S61" t="str">
            <v>FORTALECIMIENTO INSTITUCIONAL EN DESCENTRALIZACIÓN Y ORDENAMIENTO TERRITORIAL A NIVEL  NACIONAL</v>
          </cell>
          <cell r="T61">
            <v>4000000000</v>
          </cell>
          <cell r="U61">
            <v>0</v>
          </cell>
          <cell r="V61">
            <v>0</v>
          </cell>
          <cell r="W61">
            <v>4000000000</v>
          </cell>
          <cell r="X61">
            <v>0</v>
          </cell>
          <cell r="Y61">
            <v>160000000</v>
          </cell>
          <cell r="Z61">
            <v>3840000000</v>
          </cell>
          <cell r="AA61">
            <v>0</v>
          </cell>
          <cell r="AB61">
            <v>0</v>
          </cell>
          <cell r="AC61">
            <v>0</v>
          </cell>
          <cell r="AD61">
            <v>0</v>
          </cell>
        </row>
        <row r="62">
          <cell r="G62" t="str">
            <v>C</v>
          </cell>
          <cell r="H62" t="str">
            <v>3702</v>
          </cell>
          <cell r="I62" t="str">
            <v>1000</v>
          </cell>
          <cell r="J62" t="str">
            <v>12</v>
          </cell>
          <cell r="K62"/>
          <cell r="L62"/>
          <cell r="M62"/>
          <cell r="N62"/>
          <cell r="O62"/>
          <cell r="P62" t="str">
            <v>Nación</v>
          </cell>
          <cell r="Q62" t="str">
            <v>16</v>
          </cell>
          <cell r="R62" t="str">
            <v>CSF</v>
          </cell>
          <cell r="S62" t="str">
            <v>FORTALECIMIENTO DE LAS ENTIDADES TERRITORIALES EN EL MANEJO DE VIOLENCIA CONTRA LA MUJER A NIVEL  NACIONAL</v>
          </cell>
          <cell r="T62">
            <v>1514852846</v>
          </cell>
          <cell r="U62">
            <v>0</v>
          </cell>
          <cell r="V62">
            <v>0</v>
          </cell>
          <cell r="W62">
            <v>1514852846</v>
          </cell>
          <cell r="X62">
            <v>0</v>
          </cell>
          <cell r="Y62">
            <v>682858430</v>
          </cell>
          <cell r="Z62">
            <v>831994416</v>
          </cell>
          <cell r="AA62">
            <v>0</v>
          </cell>
          <cell r="AB62">
            <v>0</v>
          </cell>
          <cell r="AC62">
            <v>0</v>
          </cell>
          <cell r="AD62">
            <v>0</v>
          </cell>
        </row>
        <row r="63">
          <cell r="G63" t="str">
            <v>C</v>
          </cell>
          <cell r="H63" t="str">
            <v>3703</v>
          </cell>
          <cell r="I63" t="str">
            <v>1000</v>
          </cell>
          <cell r="J63" t="str">
            <v>2</v>
          </cell>
          <cell r="K63"/>
          <cell r="L63"/>
          <cell r="M63"/>
          <cell r="N63"/>
          <cell r="O63"/>
          <cell r="P63" t="str">
            <v>Nación</v>
          </cell>
          <cell r="Q63" t="str">
            <v>10</v>
          </cell>
          <cell r="R63" t="str">
            <v>CSF</v>
          </cell>
          <cell r="S63" t="str">
            <v>FORTALECIMIENTO INSTITUCIONAL PARA LA IMPLEMENTACIÓN DE LA POLÍTICA PÚBLICA DE VÍCTIMAS A NIVEL  NACIONAL</v>
          </cell>
          <cell r="T63">
            <v>1100000000</v>
          </cell>
          <cell r="U63">
            <v>0</v>
          </cell>
          <cell r="V63">
            <v>0</v>
          </cell>
          <cell r="W63">
            <v>1100000000</v>
          </cell>
          <cell r="X63">
            <v>0</v>
          </cell>
          <cell r="Y63">
            <v>0</v>
          </cell>
          <cell r="Z63">
            <v>1100000000</v>
          </cell>
          <cell r="AA63">
            <v>0</v>
          </cell>
          <cell r="AB63">
            <v>0</v>
          </cell>
          <cell r="AC63">
            <v>0</v>
          </cell>
          <cell r="AD63">
            <v>0</v>
          </cell>
        </row>
        <row r="64">
          <cell r="G64" t="str">
            <v>C</v>
          </cell>
          <cell r="H64" t="str">
            <v>3703</v>
          </cell>
          <cell r="I64" t="str">
            <v>1000</v>
          </cell>
          <cell r="J64" t="str">
            <v>2</v>
          </cell>
          <cell r="K64"/>
          <cell r="L64"/>
          <cell r="M64"/>
          <cell r="N64"/>
          <cell r="O64"/>
          <cell r="P64" t="str">
            <v>Nación</v>
          </cell>
          <cell r="Q64" t="str">
            <v>11</v>
          </cell>
          <cell r="R64" t="str">
            <v>CSF</v>
          </cell>
          <cell r="S64" t="str">
            <v>FORTALECIMIENTO INSTITUCIONAL PARA LA IMPLEMENTACIÓN DE LA POLÍTICA PÚBLICA DE VÍCTIMAS A NIVEL  NACIONAL</v>
          </cell>
          <cell r="T64">
            <v>4400000000</v>
          </cell>
          <cell r="U64">
            <v>0</v>
          </cell>
          <cell r="V64">
            <v>0</v>
          </cell>
          <cell r="W64">
            <v>4400000000</v>
          </cell>
          <cell r="X64">
            <v>0</v>
          </cell>
          <cell r="Y64">
            <v>0</v>
          </cell>
          <cell r="Z64">
            <v>4400000000</v>
          </cell>
          <cell r="AA64">
            <v>0</v>
          </cell>
          <cell r="AB64">
            <v>0</v>
          </cell>
          <cell r="AC64">
            <v>0</v>
          </cell>
          <cell r="AD64">
            <v>0</v>
          </cell>
        </row>
        <row r="65">
          <cell r="G65" t="str">
            <v>C</v>
          </cell>
          <cell r="H65" t="str">
            <v>3704</v>
          </cell>
          <cell r="I65" t="str">
            <v>1000</v>
          </cell>
          <cell r="J65" t="str">
            <v>4</v>
          </cell>
          <cell r="K65"/>
          <cell r="L65"/>
          <cell r="M65"/>
          <cell r="N65"/>
          <cell r="O65"/>
          <cell r="P65" t="str">
            <v>Nación</v>
          </cell>
          <cell r="Q65" t="str">
            <v>10</v>
          </cell>
          <cell r="R65" t="str">
            <v>CSF</v>
          </cell>
          <cell r="S65" t="str">
            <v>CARACTERIZACIÓN DEL SECTOR RELIGIOSO EN EL MARCO DE LA POLÍTICA PÚBLICA DE LIBERTAD RELIGIOSA Y DE CULTOS  NACIONAL</v>
          </cell>
          <cell r="T65">
            <v>142400000</v>
          </cell>
          <cell r="U65">
            <v>0</v>
          </cell>
          <cell r="V65">
            <v>0</v>
          </cell>
          <cell r="W65">
            <v>142400000</v>
          </cell>
          <cell r="X65">
            <v>0</v>
          </cell>
          <cell r="Y65">
            <v>0</v>
          </cell>
          <cell r="Z65">
            <v>142400000</v>
          </cell>
          <cell r="AA65">
            <v>0</v>
          </cell>
          <cell r="AB65">
            <v>0</v>
          </cell>
          <cell r="AC65">
            <v>0</v>
          </cell>
          <cell r="AD65">
            <v>0</v>
          </cell>
        </row>
        <row r="66">
          <cell r="G66" t="str">
            <v>C</v>
          </cell>
          <cell r="H66" t="str">
            <v>3704</v>
          </cell>
          <cell r="I66" t="str">
            <v>1000</v>
          </cell>
          <cell r="J66" t="str">
            <v>4</v>
          </cell>
          <cell r="K66"/>
          <cell r="L66"/>
          <cell r="M66"/>
          <cell r="N66"/>
          <cell r="O66"/>
          <cell r="P66" t="str">
            <v>Nación</v>
          </cell>
          <cell r="Q66" t="str">
            <v>11</v>
          </cell>
          <cell r="R66" t="str">
            <v>CSF</v>
          </cell>
          <cell r="S66" t="str">
            <v>CARACTERIZACIÓN DEL SECTOR RELIGIOSO EN EL MARCO DE LA POLÍTICA PÚBLICA DE LIBERTAD RELIGIOSA Y DE CULTOS  NACIONAL</v>
          </cell>
          <cell r="T66">
            <v>569600000</v>
          </cell>
          <cell r="U66">
            <v>0</v>
          </cell>
          <cell r="V66">
            <v>0</v>
          </cell>
          <cell r="W66">
            <v>569600000</v>
          </cell>
          <cell r="X66">
            <v>0</v>
          </cell>
          <cell r="Y66">
            <v>120000000</v>
          </cell>
          <cell r="Z66">
            <v>449600000</v>
          </cell>
          <cell r="AA66">
            <v>0</v>
          </cell>
          <cell r="AB66">
            <v>0</v>
          </cell>
          <cell r="AC66">
            <v>0</v>
          </cell>
          <cell r="AD66">
            <v>0</v>
          </cell>
        </row>
        <row r="67">
          <cell r="G67" t="str">
            <v>C</v>
          </cell>
          <cell r="H67" t="str">
            <v>3704</v>
          </cell>
          <cell r="I67" t="str">
            <v>1000</v>
          </cell>
          <cell r="J67" t="str">
            <v>5</v>
          </cell>
          <cell r="K67"/>
          <cell r="L67"/>
          <cell r="M67"/>
          <cell r="N67"/>
          <cell r="O67"/>
          <cell r="P67" t="str">
            <v>Nación</v>
          </cell>
          <cell r="Q67" t="str">
            <v>16</v>
          </cell>
          <cell r="R67" t="str">
            <v>CSF</v>
          </cell>
          <cell r="S67" t="str">
            <v>FORTALECIMIENTO AL EJERCICIO DE LA ACCIÓN COMUNAL Y SUS ORGANIZACIONES PARA EL DESARROLLO DE SUS EJERCICIOS DE PARTICIPACIÓN CIUDADANA EN EL MARCO DEL CONPES 3955 DE 2018 A NIVEL   NACIONAL</v>
          </cell>
          <cell r="T67">
            <v>16000000000</v>
          </cell>
          <cell r="U67">
            <v>0</v>
          </cell>
          <cell r="V67">
            <v>0</v>
          </cell>
          <cell r="W67">
            <v>16000000000</v>
          </cell>
          <cell r="X67">
            <v>0</v>
          </cell>
          <cell r="Y67">
            <v>0</v>
          </cell>
          <cell r="Z67">
            <v>16000000000</v>
          </cell>
          <cell r="AA67">
            <v>0</v>
          </cell>
          <cell r="AB67">
            <v>0</v>
          </cell>
          <cell r="AC67">
            <v>0</v>
          </cell>
          <cell r="AD67">
            <v>0</v>
          </cell>
        </row>
        <row r="68">
          <cell r="G68" t="str">
            <v>C</v>
          </cell>
          <cell r="H68" t="str">
            <v>3799</v>
          </cell>
          <cell r="I68" t="str">
            <v>1000</v>
          </cell>
          <cell r="J68" t="str">
            <v>7</v>
          </cell>
          <cell r="K68"/>
          <cell r="L68"/>
          <cell r="M68"/>
          <cell r="N68"/>
          <cell r="O68"/>
          <cell r="P68" t="str">
            <v>Nación</v>
          </cell>
          <cell r="Q68" t="str">
            <v>10</v>
          </cell>
          <cell r="R68" t="str">
            <v>CSF</v>
          </cell>
          <cell r="S68" t="str">
            <v>MEJORAMIENTO DE LA INFRAESTRUCTURA TECNOLÓGICA E INTEGRACIÓN DE LOS SISTEMAS DE INFORMACIÓN DEL MINISTERIO DEL INTERIOR  BOGOTÁ</v>
          </cell>
          <cell r="T68">
            <v>300000000</v>
          </cell>
          <cell r="U68">
            <v>0</v>
          </cell>
          <cell r="V68">
            <v>0</v>
          </cell>
          <cell r="W68">
            <v>300000000</v>
          </cell>
          <cell r="X68">
            <v>0</v>
          </cell>
          <cell r="Y68">
            <v>265210867</v>
          </cell>
          <cell r="Z68">
            <v>34789133</v>
          </cell>
          <cell r="AA68">
            <v>107306877</v>
          </cell>
          <cell r="AB68">
            <v>0</v>
          </cell>
          <cell r="AC68">
            <v>0</v>
          </cell>
          <cell r="AD68">
            <v>0</v>
          </cell>
        </row>
        <row r="69">
          <cell r="G69" t="str">
            <v>C</v>
          </cell>
          <cell r="H69" t="str">
            <v>3799</v>
          </cell>
          <cell r="I69" t="str">
            <v>1000</v>
          </cell>
          <cell r="J69" t="str">
            <v>7</v>
          </cell>
          <cell r="K69"/>
          <cell r="L69"/>
          <cell r="M69"/>
          <cell r="N69"/>
          <cell r="O69"/>
          <cell r="P69" t="str">
            <v>Nación</v>
          </cell>
          <cell r="Q69" t="str">
            <v>11</v>
          </cell>
          <cell r="R69" t="str">
            <v>CSF</v>
          </cell>
          <cell r="S69" t="str">
            <v>MEJORAMIENTO DE LA INFRAESTRUCTURA TECNOLÓGICA E INTEGRACIÓN DE LOS SISTEMAS DE INFORMACIÓN DEL MINISTERIO DEL INTERIOR  BOGOTÁ</v>
          </cell>
          <cell r="T69">
            <v>1200000000</v>
          </cell>
          <cell r="U69">
            <v>0</v>
          </cell>
          <cell r="V69">
            <v>0</v>
          </cell>
          <cell r="W69">
            <v>1200000000</v>
          </cell>
          <cell r="X69">
            <v>0</v>
          </cell>
          <cell r="Y69">
            <v>665005519</v>
          </cell>
          <cell r="Z69">
            <v>534994481</v>
          </cell>
          <cell r="AA69">
            <v>83040000</v>
          </cell>
          <cell r="AB69">
            <v>0</v>
          </cell>
          <cell r="AC69">
            <v>0</v>
          </cell>
          <cell r="AD69">
            <v>0</v>
          </cell>
        </row>
        <row r="70">
          <cell r="G70" t="str">
            <v>C</v>
          </cell>
          <cell r="H70" t="str">
            <v>3799</v>
          </cell>
          <cell r="I70" t="str">
            <v>1000</v>
          </cell>
          <cell r="J70" t="str">
            <v>8</v>
          </cell>
          <cell r="K70"/>
          <cell r="L70"/>
          <cell r="M70"/>
          <cell r="N70"/>
          <cell r="O70"/>
          <cell r="P70" t="str">
            <v>Nación</v>
          </cell>
          <cell r="Q70" t="str">
            <v>10</v>
          </cell>
          <cell r="R70" t="str">
            <v>CSF</v>
          </cell>
          <cell r="S70" t="str">
            <v>FORTALECIMIENTO DE LA COMUNICACIÓN Y LOS CANALES DE ATENCION AL CIUDADANO EN EL MINISTERIO DEL INTERIOR A NIVEL  NACIONAL</v>
          </cell>
          <cell r="T70">
            <v>200000000</v>
          </cell>
          <cell r="U70">
            <v>0</v>
          </cell>
          <cell r="V70">
            <v>0</v>
          </cell>
          <cell r="W70">
            <v>200000000</v>
          </cell>
          <cell r="X70">
            <v>0</v>
          </cell>
          <cell r="Y70">
            <v>178686825</v>
          </cell>
          <cell r="Z70">
            <v>21313175</v>
          </cell>
          <cell r="AA70">
            <v>42820960</v>
          </cell>
          <cell r="AB70">
            <v>0</v>
          </cell>
          <cell r="AC70">
            <v>0</v>
          </cell>
          <cell r="AD70">
            <v>0</v>
          </cell>
        </row>
        <row r="71">
          <cell r="G71" t="str">
            <v>C</v>
          </cell>
          <cell r="H71" t="str">
            <v>3799</v>
          </cell>
          <cell r="I71" t="str">
            <v>1000</v>
          </cell>
          <cell r="J71" t="str">
            <v>8</v>
          </cell>
          <cell r="K71"/>
          <cell r="L71"/>
          <cell r="M71"/>
          <cell r="N71"/>
          <cell r="O71"/>
          <cell r="P71" t="str">
            <v>Nación</v>
          </cell>
          <cell r="Q71" t="str">
            <v>11</v>
          </cell>
          <cell r="R71" t="str">
            <v>CSF</v>
          </cell>
          <cell r="S71" t="str">
            <v>FORTALECIMIENTO DE LA COMUNICACIÓN Y LOS CANALES DE ATENCION AL CIUDADANO EN EL MINISTERIO DEL INTERIOR A NIVEL  NACIONAL</v>
          </cell>
          <cell r="T71">
            <v>800000000</v>
          </cell>
          <cell r="U71">
            <v>0</v>
          </cell>
          <cell r="V71">
            <v>0</v>
          </cell>
          <cell r="W71">
            <v>800000000</v>
          </cell>
          <cell r="X71">
            <v>0</v>
          </cell>
          <cell r="Y71">
            <v>783047267</v>
          </cell>
          <cell r="Z71">
            <v>16952733</v>
          </cell>
          <cell r="AA71">
            <v>314955909</v>
          </cell>
          <cell r="AB71">
            <v>0</v>
          </cell>
          <cell r="AC71">
            <v>0</v>
          </cell>
          <cell r="AD71">
            <v>0</v>
          </cell>
        </row>
        <row r="72">
          <cell r="G72" t="str">
            <v>C</v>
          </cell>
          <cell r="H72" t="str">
            <v>3799</v>
          </cell>
          <cell r="I72" t="str">
            <v>1000</v>
          </cell>
          <cell r="J72" t="str">
            <v>9</v>
          </cell>
          <cell r="K72"/>
          <cell r="L72"/>
          <cell r="M72"/>
          <cell r="N72"/>
          <cell r="O72"/>
          <cell r="P72" t="str">
            <v>Nación</v>
          </cell>
          <cell r="Q72" t="str">
            <v>10</v>
          </cell>
          <cell r="R72" t="str">
            <v>CSF</v>
          </cell>
          <cell r="S72" t="str">
            <v>FORTALECIMIENTO DEL SISTEMA INTEGRADO DE GESTIÓN DEL MINISTERIO DEL INTERIOR EN  BOGOTÁ</v>
          </cell>
          <cell r="T72">
            <v>440000000</v>
          </cell>
          <cell r="U72">
            <v>0</v>
          </cell>
          <cell r="V72">
            <v>0</v>
          </cell>
          <cell r="W72">
            <v>440000000</v>
          </cell>
          <cell r="X72">
            <v>0</v>
          </cell>
          <cell r="Y72">
            <v>423516000</v>
          </cell>
          <cell r="Z72">
            <v>16484000</v>
          </cell>
          <cell r="AA72">
            <v>401671400</v>
          </cell>
          <cell r="AB72">
            <v>0</v>
          </cell>
          <cell r="AC72">
            <v>0</v>
          </cell>
          <cell r="AD72">
            <v>0</v>
          </cell>
        </row>
        <row r="73">
          <cell r="G73" t="str">
            <v>C</v>
          </cell>
          <cell r="H73" t="str">
            <v>3799</v>
          </cell>
          <cell r="I73" t="str">
            <v>1000</v>
          </cell>
          <cell r="J73" t="str">
            <v>9</v>
          </cell>
          <cell r="K73"/>
          <cell r="L73"/>
          <cell r="M73"/>
          <cell r="N73"/>
          <cell r="O73"/>
          <cell r="P73" t="str">
            <v>Nación</v>
          </cell>
          <cell r="Q73" t="str">
            <v>11</v>
          </cell>
          <cell r="R73" t="str">
            <v>CSF</v>
          </cell>
          <cell r="S73" t="str">
            <v>FORTALECIMIENTO DEL SISTEMA INTEGRADO DE GESTIÓN DEL MINISTERIO DEL INTERIOR EN  BOGOTÁ</v>
          </cell>
          <cell r="T73">
            <v>1760000000</v>
          </cell>
          <cell r="U73">
            <v>0</v>
          </cell>
          <cell r="V73">
            <v>0</v>
          </cell>
          <cell r="W73">
            <v>1760000000</v>
          </cell>
          <cell r="X73">
            <v>0</v>
          </cell>
          <cell r="Y73">
            <v>928868655</v>
          </cell>
          <cell r="Z73">
            <v>831131345</v>
          </cell>
          <cell r="AA73">
            <v>903331028</v>
          </cell>
          <cell r="AB73">
            <v>0</v>
          </cell>
          <cell r="AC73">
            <v>0</v>
          </cell>
          <cell r="AD73">
            <v>0</v>
          </cell>
        </row>
        <row r="74">
          <cell r="G74" t="str">
            <v>C</v>
          </cell>
          <cell r="H74" t="str">
            <v>3799</v>
          </cell>
          <cell r="I74" t="str">
            <v>1000</v>
          </cell>
          <cell r="J74" t="str">
            <v>11</v>
          </cell>
          <cell r="K74"/>
          <cell r="L74"/>
          <cell r="M74"/>
          <cell r="N74"/>
          <cell r="O74"/>
          <cell r="P74" t="str">
            <v>Nación</v>
          </cell>
          <cell r="Q74" t="str">
            <v>10</v>
          </cell>
          <cell r="R74" t="str">
            <v>CSF</v>
          </cell>
          <cell r="S74" t="str">
            <v>IMPLEMENTACIÓN DE UNA RED DE GESTIÓN DEL CONOCIMIENTO EN EL MINISTERIO DEL INTERIOR-  NACIONAL</v>
          </cell>
          <cell r="T74">
            <v>354910000</v>
          </cell>
          <cell r="U74">
            <v>0</v>
          </cell>
          <cell r="V74">
            <v>0</v>
          </cell>
          <cell r="W74">
            <v>354910000</v>
          </cell>
          <cell r="X74">
            <v>0</v>
          </cell>
          <cell r="Y74">
            <v>354910000</v>
          </cell>
          <cell r="Z74">
            <v>0</v>
          </cell>
          <cell r="AA74">
            <v>0</v>
          </cell>
          <cell r="AB74">
            <v>0</v>
          </cell>
          <cell r="AC74">
            <v>0</v>
          </cell>
          <cell r="AD74">
            <v>0</v>
          </cell>
        </row>
        <row r="75">
          <cell r="G75" t="str">
            <v>C</v>
          </cell>
          <cell r="H75" t="str">
            <v>3799</v>
          </cell>
          <cell r="I75" t="str">
            <v>1000</v>
          </cell>
          <cell r="J75" t="str">
            <v>11</v>
          </cell>
          <cell r="K75"/>
          <cell r="L75"/>
          <cell r="M75"/>
          <cell r="N75"/>
          <cell r="O75"/>
          <cell r="P75" t="str">
            <v>Nación</v>
          </cell>
          <cell r="Q75" t="str">
            <v>11</v>
          </cell>
          <cell r="R75" t="str">
            <v>CSF</v>
          </cell>
          <cell r="S75" t="str">
            <v>IMPLEMENTACIÓN DE UNA RED DE GESTIÓN DEL CONOCIMIENTO EN EL MINISTERIO DEL INTERIOR-  NACIONAL</v>
          </cell>
          <cell r="T75">
            <v>1419640000</v>
          </cell>
          <cell r="U75">
            <v>0</v>
          </cell>
          <cell r="V75">
            <v>0</v>
          </cell>
          <cell r="W75">
            <v>1419640000</v>
          </cell>
          <cell r="X75">
            <v>0</v>
          </cell>
          <cell r="Y75">
            <v>240310000</v>
          </cell>
          <cell r="Z75">
            <v>1179330000</v>
          </cell>
          <cell r="AA75">
            <v>93513333</v>
          </cell>
          <cell r="AB75">
            <v>0</v>
          </cell>
          <cell r="AC75">
            <v>0</v>
          </cell>
          <cell r="AD75">
            <v>0</v>
          </cell>
        </row>
        <row r="76">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v>638368402537</v>
          </cell>
          <cell r="U76">
            <v>100000000</v>
          </cell>
          <cell r="V76">
            <v>16947636829</v>
          </cell>
          <cell r="W76">
            <v>621520765708</v>
          </cell>
          <cell r="X76">
            <v>62602423429</v>
          </cell>
          <cell r="Y76">
            <v>227346394692.44</v>
          </cell>
          <cell r="Z76">
            <v>331571947586.56</v>
          </cell>
          <cell r="AA76">
            <v>169075284815.62</v>
          </cell>
          <cell r="AB76">
            <v>2425458694.8000002</v>
          </cell>
          <cell r="AC76">
            <v>2418383874.8000002</v>
          </cell>
          <cell r="AD76">
            <v>2281558441</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row r="10">
          <cell r="E10">
            <v>19655392846</v>
          </cell>
          <cell r="F10">
            <v>8622467243</v>
          </cell>
          <cell r="H10">
            <v>11032925603</v>
          </cell>
          <cell r="I10">
            <v>2112589447</v>
          </cell>
          <cell r="L10">
            <v>8920336156</v>
          </cell>
          <cell r="M10">
            <v>3303708</v>
          </cell>
        </row>
      </sheetData>
      <sheetData sheetId="4">
        <row r="10">
          <cell r="E10">
            <v>9500000000</v>
          </cell>
          <cell r="F10">
            <v>1046346307</v>
          </cell>
          <cell r="H10">
            <v>8453653693</v>
          </cell>
          <cell r="I10">
            <v>471787712</v>
          </cell>
          <cell r="L10">
            <v>7981865981</v>
          </cell>
          <cell r="M10">
            <v>0</v>
          </cell>
        </row>
      </sheetData>
      <sheetData sheetId="5">
        <row r="10">
          <cell r="E10">
            <v>375519136600</v>
          </cell>
          <cell r="F10">
            <v>178042250270.44</v>
          </cell>
          <cell r="H10">
            <v>159874462900.56</v>
          </cell>
          <cell r="I10">
            <v>159286774091.23999</v>
          </cell>
          <cell r="L10">
            <v>587688809.32001114</v>
          </cell>
          <cell r="M10">
            <v>2376572829.8000002</v>
          </cell>
        </row>
      </sheetData>
      <sheetData sheetId="6"/>
      <sheetData sheetId="7"/>
      <sheetData sheetId="8"/>
      <sheetData sheetId="9">
        <row r="66">
          <cell r="X66">
            <v>0</v>
          </cell>
        </row>
        <row r="76">
          <cell r="V76">
            <v>16947636829</v>
          </cell>
          <cell r="W76">
            <v>621520765708</v>
          </cell>
          <cell r="X76">
            <v>62602423429</v>
          </cell>
          <cell r="Y76">
            <v>227346394692.44</v>
          </cell>
          <cell r="Z76">
            <v>331571947586.56</v>
          </cell>
          <cell r="AA76">
            <v>169075284815.62</v>
          </cell>
          <cell r="AB76">
            <v>2425458694.8000002</v>
          </cell>
        </row>
      </sheetData>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B6CB-AD7A-43AE-8245-0BDF5AA83242}">
  <sheetPr codeName="Hoja12"/>
  <dimension ref="A1:AA41"/>
  <sheetViews>
    <sheetView topLeftCell="A4" workbookViewId="0">
      <selection activeCell="Q10" sqref="Q10"/>
    </sheetView>
  </sheetViews>
  <sheetFormatPr baseColWidth="10" defaultRowHeight="15" x14ac:dyDescent="0.25"/>
  <cols>
    <col min="1" max="1" width="13.42578125" style="671" customWidth="1"/>
    <col min="2" max="2" width="27" style="671" customWidth="1"/>
    <col min="3" max="3" width="21.5703125" style="671" customWidth="1"/>
    <col min="4" max="11" width="5.42578125" style="671" customWidth="1"/>
    <col min="12" max="12" width="7" style="671" customWidth="1"/>
    <col min="13" max="13" width="9.5703125" style="671" customWidth="1"/>
    <col min="14" max="14" width="8" style="671" customWidth="1"/>
    <col min="15" max="15" width="9.5703125" style="671" customWidth="1"/>
    <col min="16" max="16" width="27.5703125" style="671" customWidth="1"/>
    <col min="17" max="19" width="18.85546875" style="671" customWidth="1"/>
    <col min="20" max="20" width="18.85546875" style="680" customWidth="1"/>
    <col min="21" max="23" width="18.85546875" style="671" customWidth="1"/>
    <col min="24" max="25" width="18.85546875" style="680" customWidth="1"/>
    <col min="26" max="27" width="18.85546875" style="671" customWidth="1"/>
    <col min="28" max="28" width="0" style="671" hidden="1" customWidth="1"/>
    <col min="29" max="29" width="6.42578125" style="671" customWidth="1"/>
    <col min="30" max="16384" width="11.42578125" style="671"/>
  </cols>
  <sheetData>
    <row r="1" spans="1:27" x14ac:dyDescent="0.25">
      <c r="A1" s="668" t="s">
        <v>0</v>
      </c>
      <c r="B1" s="668">
        <v>2025</v>
      </c>
      <c r="C1" s="669" t="s">
        <v>1</v>
      </c>
      <c r="D1" s="669" t="s">
        <v>1</v>
      </c>
      <c r="E1" s="669" t="s">
        <v>1</v>
      </c>
      <c r="F1" s="669" t="s">
        <v>1</v>
      </c>
      <c r="G1" s="669" t="s">
        <v>1</v>
      </c>
      <c r="H1" s="669" t="s">
        <v>1</v>
      </c>
      <c r="I1" s="669" t="s">
        <v>1</v>
      </c>
      <c r="J1" s="669" t="s">
        <v>1</v>
      </c>
      <c r="K1" s="669" t="s">
        <v>1</v>
      </c>
      <c r="L1" s="669" t="s">
        <v>1</v>
      </c>
      <c r="M1" s="669" t="s">
        <v>1</v>
      </c>
      <c r="N1" s="669" t="s">
        <v>1</v>
      </c>
      <c r="O1" s="669" t="s">
        <v>1</v>
      </c>
      <c r="P1" s="669" t="s">
        <v>1</v>
      </c>
      <c r="Q1" s="669" t="s">
        <v>1</v>
      </c>
      <c r="R1" s="669" t="s">
        <v>1</v>
      </c>
      <c r="S1" s="669" t="s">
        <v>1</v>
      </c>
      <c r="T1" s="670" t="s">
        <v>1</v>
      </c>
      <c r="U1" s="669" t="s">
        <v>1</v>
      </c>
      <c r="V1" s="669" t="s">
        <v>1</v>
      </c>
      <c r="W1" s="669" t="s">
        <v>1</v>
      </c>
      <c r="X1" s="670" t="s">
        <v>1</v>
      </c>
      <c r="Y1" s="670" t="s">
        <v>1</v>
      </c>
      <c r="Z1" s="669" t="s">
        <v>1</v>
      </c>
      <c r="AA1" s="669" t="s">
        <v>1</v>
      </c>
    </row>
    <row r="2" spans="1:27" x14ac:dyDescent="0.25">
      <c r="A2" s="668" t="s">
        <v>2</v>
      </c>
      <c r="B2" s="668" t="s">
        <v>3</v>
      </c>
      <c r="C2" s="669" t="s">
        <v>1</v>
      </c>
      <c r="D2" s="669" t="s">
        <v>1</v>
      </c>
      <c r="E2" s="669" t="s">
        <v>1</v>
      </c>
      <c r="F2" s="669" t="s">
        <v>1</v>
      </c>
      <c r="G2" s="669" t="s">
        <v>1</v>
      </c>
      <c r="H2" s="669" t="s">
        <v>1</v>
      </c>
      <c r="I2" s="669" t="s">
        <v>1</v>
      </c>
      <c r="J2" s="669" t="s">
        <v>1</v>
      </c>
      <c r="K2" s="669" t="s">
        <v>1</v>
      </c>
      <c r="L2" s="669" t="s">
        <v>1</v>
      </c>
      <c r="M2" s="669" t="s">
        <v>1</v>
      </c>
      <c r="N2" s="669" t="s">
        <v>1</v>
      </c>
      <c r="O2" s="669" t="s">
        <v>1</v>
      </c>
      <c r="P2" s="669" t="s">
        <v>1</v>
      </c>
      <c r="Q2" s="669" t="s">
        <v>1</v>
      </c>
      <c r="R2" s="669" t="s">
        <v>1</v>
      </c>
      <c r="S2" s="669" t="s">
        <v>1</v>
      </c>
      <c r="T2" s="670" t="s">
        <v>1</v>
      </c>
      <c r="U2" s="669" t="s">
        <v>1</v>
      </c>
      <c r="V2" s="669" t="s">
        <v>1</v>
      </c>
      <c r="W2" s="669" t="s">
        <v>1</v>
      </c>
      <c r="X2" s="670" t="s">
        <v>1</v>
      </c>
      <c r="Y2" s="670" t="s">
        <v>1</v>
      </c>
      <c r="Z2" s="669" t="s">
        <v>1</v>
      </c>
      <c r="AA2" s="669" t="s">
        <v>1</v>
      </c>
    </row>
    <row r="3" spans="1:27" x14ac:dyDescent="0.25">
      <c r="A3" s="668" t="s">
        <v>4</v>
      </c>
      <c r="B3" s="668" t="s">
        <v>225</v>
      </c>
      <c r="C3" s="669" t="s">
        <v>1</v>
      </c>
      <c r="D3" s="669" t="s">
        <v>1</v>
      </c>
      <c r="E3" s="669" t="s">
        <v>1</v>
      </c>
      <c r="F3" s="669" t="s">
        <v>1</v>
      </c>
      <c r="G3" s="669" t="s">
        <v>1</v>
      </c>
      <c r="H3" s="669" t="s">
        <v>1</v>
      </c>
      <c r="I3" s="669" t="s">
        <v>1</v>
      </c>
      <c r="J3" s="669" t="s">
        <v>1</v>
      </c>
      <c r="K3" s="669" t="s">
        <v>1</v>
      </c>
      <c r="L3" s="669" t="s">
        <v>1</v>
      </c>
      <c r="M3" s="669" t="s">
        <v>1</v>
      </c>
      <c r="N3" s="669" t="s">
        <v>1</v>
      </c>
      <c r="O3" s="669" t="s">
        <v>1</v>
      </c>
      <c r="P3" s="669" t="s">
        <v>1</v>
      </c>
      <c r="Q3" s="669" t="s">
        <v>1</v>
      </c>
      <c r="R3" s="669" t="s">
        <v>1</v>
      </c>
      <c r="S3" s="669" t="s">
        <v>1</v>
      </c>
      <c r="T3" s="670" t="s">
        <v>1</v>
      </c>
      <c r="U3" s="669" t="s">
        <v>1</v>
      </c>
      <c r="V3" s="669" t="s">
        <v>1</v>
      </c>
      <c r="W3" s="669" t="s">
        <v>1</v>
      </c>
      <c r="X3" s="670" t="s">
        <v>1</v>
      </c>
      <c r="Y3" s="670" t="s">
        <v>1</v>
      </c>
      <c r="Z3" s="669" t="s">
        <v>1</v>
      </c>
      <c r="AA3" s="669" t="s">
        <v>1</v>
      </c>
    </row>
    <row r="4" spans="1:27" ht="24" x14ac:dyDescent="0.25">
      <c r="A4" s="668" t="s">
        <v>5</v>
      </c>
      <c r="B4" s="668" t="s">
        <v>6</v>
      </c>
      <c r="C4" s="668" t="s">
        <v>7</v>
      </c>
      <c r="D4" s="668" t="s">
        <v>8</v>
      </c>
      <c r="E4" s="668" t="s">
        <v>9</v>
      </c>
      <c r="F4" s="668" t="s">
        <v>10</v>
      </c>
      <c r="G4" s="668" t="s">
        <v>11</v>
      </c>
      <c r="H4" s="668" t="s">
        <v>12</v>
      </c>
      <c r="I4" s="668" t="s">
        <v>13</v>
      </c>
      <c r="J4" s="668" t="s">
        <v>14</v>
      </c>
      <c r="K4" s="668" t="s">
        <v>15</v>
      </c>
      <c r="L4" s="668" t="s">
        <v>184</v>
      </c>
      <c r="M4" s="668" t="s">
        <v>16</v>
      </c>
      <c r="N4" s="668" t="s">
        <v>17</v>
      </c>
      <c r="O4" s="668" t="s">
        <v>18</v>
      </c>
      <c r="P4" s="668" t="s">
        <v>19</v>
      </c>
      <c r="Q4" s="668" t="s">
        <v>20</v>
      </c>
      <c r="R4" s="668" t="s">
        <v>21</v>
      </c>
      <c r="S4" s="668" t="s">
        <v>22</v>
      </c>
      <c r="T4" s="672" t="s">
        <v>95</v>
      </c>
      <c r="U4" s="668" t="s">
        <v>23</v>
      </c>
      <c r="V4" s="668" t="s">
        <v>24</v>
      </c>
      <c r="W4" s="668" t="s">
        <v>185</v>
      </c>
      <c r="X4" s="672" t="s">
        <v>25</v>
      </c>
      <c r="Y4" s="672" t="s">
        <v>26</v>
      </c>
      <c r="Z4" s="668" t="s">
        <v>27</v>
      </c>
      <c r="AA4" s="668" t="s">
        <v>28</v>
      </c>
    </row>
    <row r="5" spans="1:27" x14ac:dyDescent="0.25">
      <c r="A5" s="673" t="s">
        <v>58</v>
      </c>
      <c r="B5" s="674" t="s">
        <v>59</v>
      </c>
      <c r="C5" s="675" t="s">
        <v>100</v>
      </c>
      <c r="D5" s="673" t="s">
        <v>29</v>
      </c>
      <c r="E5" s="673" t="s">
        <v>186</v>
      </c>
      <c r="F5" s="673" t="s">
        <v>186</v>
      </c>
      <c r="G5" s="673" t="s">
        <v>186</v>
      </c>
      <c r="H5" s="673"/>
      <c r="I5" s="673"/>
      <c r="J5" s="673"/>
      <c r="K5" s="673"/>
      <c r="L5" s="673"/>
      <c r="M5" s="673" t="s">
        <v>30</v>
      </c>
      <c r="N5" s="673" t="s">
        <v>31</v>
      </c>
      <c r="O5" s="673" t="s">
        <v>32</v>
      </c>
      <c r="P5" s="674" t="s">
        <v>101</v>
      </c>
      <c r="Q5" s="667">
        <v>33196500000</v>
      </c>
      <c r="R5" s="667">
        <v>0</v>
      </c>
      <c r="S5" s="667">
        <v>0</v>
      </c>
      <c r="T5" s="676">
        <v>33196500000</v>
      </c>
      <c r="U5" s="667">
        <v>0</v>
      </c>
      <c r="V5" s="667">
        <v>32137043020</v>
      </c>
      <c r="W5" s="667">
        <v>1059456980</v>
      </c>
      <c r="X5" s="676">
        <v>0</v>
      </c>
      <c r="Y5" s="676">
        <v>0</v>
      </c>
      <c r="Z5" s="667">
        <v>0</v>
      </c>
      <c r="AA5" s="667">
        <v>0</v>
      </c>
    </row>
    <row r="6" spans="1:27" ht="22.5" x14ac:dyDescent="0.25">
      <c r="A6" s="673" t="s">
        <v>58</v>
      </c>
      <c r="B6" s="674" t="s">
        <v>59</v>
      </c>
      <c r="C6" s="675" t="s">
        <v>102</v>
      </c>
      <c r="D6" s="673" t="s">
        <v>29</v>
      </c>
      <c r="E6" s="673" t="s">
        <v>186</v>
      </c>
      <c r="F6" s="673" t="s">
        <v>186</v>
      </c>
      <c r="G6" s="673" t="s">
        <v>187</v>
      </c>
      <c r="H6" s="673"/>
      <c r="I6" s="673"/>
      <c r="J6" s="673"/>
      <c r="K6" s="673"/>
      <c r="L6" s="673"/>
      <c r="M6" s="673" t="s">
        <v>30</v>
      </c>
      <c r="N6" s="673" t="s">
        <v>31</v>
      </c>
      <c r="O6" s="673" t="s">
        <v>32</v>
      </c>
      <c r="P6" s="674" t="s">
        <v>103</v>
      </c>
      <c r="Q6" s="667">
        <v>11810400000</v>
      </c>
      <c r="R6" s="667">
        <v>0</v>
      </c>
      <c r="S6" s="667">
        <v>0</v>
      </c>
      <c r="T6" s="676">
        <v>11810400000</v>
      </c>
      <c r="U6" s="667">
        <v>0</v>
      </c>
      <c r="V6" s="667">
        <v>11810399998</v>
      </c>
      <c r="W6" s="667">
        <v>2</v>
      </c>
      <c r="X6" s="676">
        <v>0</v>
      </c>
      <c r="Y6" s="676">
        <v>0</v>
      </c>
      <c r="Z6" s="667">
        <v>0</v>
      </c>
      <c r="AA6" s="667">
        <v>0</v>
      </c>
    </row>
    <row r="7" spans="1:27" ht="33.75" x14ac:dyDescent="0.25">
      <c r="A7" s="673" t="s">
        <v>58</v>
      </c>
      <c r="B7" s="674" t="s">
        <v>59</v>
      </c>
      <c r="C7" s="675" t="s">
        <v>104</v>
      </c>
      <c r="D7" s="673" t="s">
        <v>29</v>
      </c>
      <c r="E7" s="673" t="s">
        <v>186</v>
      </c>
      <c r="F7" s="673" t="s">
        <v>186</v>
      </c>
      <c r="G7" s="673" t="s">
        <v>188</v>
      </c>
      <c r="H7" s="673"/>
      <c r="I7" s="673"/>
      <c r="J7" s="673"/>
      <c r="K7" s="673"/>
      <c r="L7" s="673"/>
      <c r="M7" s="673" t="s">
        <v>30</v>
      </c>
      <c r="N7" s="673" t="s">
        <v>31</v>
      </c>
      <c r="O7" s="673" t="s">
        <v>32</v>
      </c>
      <c r="P7" s="674" t="s">
        <v>105</v>
      </c>
      <c r="Q7" s="667">
        <v>5515500000</v>
      </c>
      <c r="R7" s="667">
        <v>0</v>
      </c>
      <c r="S7" s="667">
        <v>0</v>
      </c>
      <c r="T7" s="676">
        <v>5515500000</v>
      </c>
      <c r="U7" s="667">
        <v>0</v>
      </c>
      <c r="V7" s="667">
        <v>4959705104</v>
      </c>
      <c r="W7" s="667">
        <v>555794896</v>
      </c>
      <c r="X7" s="676">
        <v>0</v>
      </c>
      <c r="Y7" s="676">
        <v>0</v>
      </c>
      <c r="Z7" s="667">
        <v>0</v>
      </c>
      <c r="AA7" s="667">
        <v>0</v>
      </c>
    </row>
    <row r="8" spans="1:27" ht="22.5" x14ac:dyDescent="0.25">
      <c r="A8" s="673" t="s">
        <v>58</v>
      </c>
      <c r="B8" s="674" t="s">
        <v>59</v>
      </c>
      <c r="C8" s="675" t="s">
        <v>423</v>
      </c>
      <c r="D8" s="673" t="s">
        <v>29</v>
      </c>
      <c r="E8" s="673" t="s">
        <v>187</v>
      </c>
      <c r="F8" s="673"/>
      <c r="G8" s="673"/>
      <c r="H8" s="673"/>
      <c r="I8" s="673"/>
      <c r="J8" s="673"/>
      <c r="K8" s="673"/>
      <c r="L8" s="673"/>
      <c r="M8" s="673" t="s">
        <v>30</v>
      </c>
      <c r="N8" s="673" t="s">
        <v>31</v>
      </c>
      <c r="O8" s="673" t="s">
        <v>32</v>
      </c>
      <c r="P8" s="674" t="s">
        <v>424</v>
      </c>
      <c r="Q8" s="667">
        <v>2503020438</v>
      </c>
      <c r="R8" s="667">
        <v>6275079562</v>
      </c>
      <c r="S8" s="667">
        <v>0</v>
      </c>
      <c r="T8" s="676">
        <v>8778100000</v>
      </c>
      <c r="U8" s="667">
        <v>0</v>
      </c>
      <c r="V8" s="667">
        <v>7315063159.5100002</v>
      </c>
      <c r="W8" s="667">
        <v>1463036840.49</v>
      </c>
      <c r="X8" s="676">
        <v>3040893780.5100002</v>
      </c>
      <c r="Y8" s="676">
        <v>0</v>
      </c>
      <c r="Z8" s="667">
        <v>0</v>
      </c>
      <c r="AA8" s="667">
        <v>0</v>
      </c>
    </row>
    <row r="9" spans="1:27" ht="33.75" x14ac:dyDescent="0.25">
      <c r="A9" s="673" t="s">
        <v>58</v>
      </c>
      <c r="B9" s="674" t="s">
        <v>59</v>
      </c>
      <c r="C9" s="675" t="s">
        <v>115</v>
      </c>
      <c r="D9" s="673" t="s">
        <v>29</v>
      </c>
      <c r="E9" s="673" t="s">
        <v>188</v>
      </c>
      <c r="F9" s="673" t="s">
        <v>188</v>
      </c>
      <c r="G9" s="673" t="s">
        <v>186</v>
      </c>
      <c r="H9" s="673" t="s">
        <v>192</v>
      </c>
      <c r="I9" s="673"/>
      <c r="J9" s="673"/>
      <c r="K9" s="673"/>
      <c r="L9" s="673"/>
      <c r="M9" s="673" t="s">
        <v>30</v>
      </c>
      <c r="N9" s="673" t="s">
        <v>31</v>
      </c>
      <c r="O9" s="673" t="s">
        <v>32</v>
      </c>
      <c r="P9" s="674" t="s">
        <v>430</v>
      </c>
      <c r="Q9" s="667">
        <v>15000000000</v>
      </c>
      <c r="R9" s="667">
        <v>0</v>
      </c>
      <c r="S9" s="667">
        <v>0</v>
      </c>
      <c r="T9" s="676">
        <v>15000000000</v>
      </c>
      <c r="U9" s="667">
        <v>0</v>
      </c>
      <c r="V9" s="667">
        <v>13525192300</v>
      </c>
      <c r="W9" s="667">
        <v>1474807700</v>
      </c>
      <c r="X9" s="676">
        <v>756841867</v>
      </c>
      <c r="Y9" s="676">
        <v>0</v>
      </c>
      <c r="Z9" s="667">
        <v>0</v>
      </c>
      <c r="AA9" s="667">
        <v>0</v>
      </c>
    </row>
    <row r="10" spans="1:27" ht="56.25" x14ac:dyDescent="0.25">
      <c r="A10" s="673" t="s">
        <v>58</v>
      </c>
      <c r="B10" s="674" t="s">
        <v>59</v>
      </c>
      <c r="C10" s="675" t="s">
        <v>380</v>
      </c>
      <c r="D10" s="673" t="s">
        <v>29</v>
      </c>
      <c r="E10" s="673" t="s">
        <v>188</v>
      </c>
      <c r="F10" s="673" t="s">
        <v>188</v>
      </c>
      <c r="G10" s="673" t="s">
        <v>186</v>
      </c>
      <c r="H10" s="673" t="s">
        <v>381</v>
      </c>
      <c r="I10" s="673"/>
      <c r="J10" s="673"/>
      <c r="K10" s="673"/>
      <c r="L10" s="673"/>
      <c r="M10" s="673" t="s">
        <v>30</v>
      </c>
      <c r="N10" s="673" t="s">
        <v>31</v>
      </c>
      <c r="O10" s="673" t="s">
        <v>32</v>
      </c>
      <c r="P10" s="674" t="s">
        <v>382</v>
      </c>
      <c r="Q10" s="667">
        <v>2619300000</v>
      </c>
      <c r="R10" s="667">
        <v>0</v>
      </c>
      <c r="S10" s="667">
        <v>0</v>
      </c>
      <c r="T10" s="676">
        <v>2619300000</v>
      </c>
      <c r="U10" s="667">
        <v>0</v>
      </c>
      <c r="V10" s="667">
        <v>2619300000</v>
      </c>
      <c r="W10" s="667">
        <v>0</v>
      </c>
      <c r="X10" s="676">
        <v>0</v>
      </c>
      <c r="Y10" s="676">
        <v>0</v>
      </c>
      <c r="Z10" s="667">
        <v>0</v>
      </c>
      <c r="AA10" s="667">
        <v>0</v>
      </c>
    </row>
    <row r="11" spans="1:27" ht="33.75" x14ac:dyDescent="0.25">
      <c r="A11" s="673" t="s">
        <v>58</v>
      </c>
      <c r="B11" s="674" t="s">
        <v>59</v>
      </c>
      <c r="C11" s="675" t="s">
        <v>118</v>
      </c>
      <c r="D11" s="673" t="s">
        <v>29</v>
      </c>
      <c r="E11" s="673" t="s">
        <v>188</v>
      </c>
      <c r="F11" s="673" t="s">
        <v>188</v>
      </c>
      <c r="G11" s="673" t="s">
        <v>187</v>
      </c>
      <c r="H11" s="673" t="s">
        <v>193</v>
      </c>
      <c r="I11" s="673"/>
      <c r="J11" s="673"/>
      <c r="K11" s="673"/>
      <c r="L11" s="673"/>
      <c r="M11" s="673" t="s">
        <v>30</v>
      </c>
      <c r="N11" s="673" t="s">
        <v>31</v>
      </c>
      <c r="O11" s="673" t="s">
        <v>32</v>
      </c>
      <c r="P11" s="674" t="s">
        <v>119</v>
      </c>
      <c r="Q11" s="667">
        <v>7221500000</v>
      </c>
      <c r="R11" s="667">
        <v>0</v>
      </c>
      <c r="S11" s="667">
        <v>0</v>
      </c>
      <c r="T11" s="676">
        <v>7221500000</v>
      </c>
      <c r="U11" s="667">
        <v>0</v>
      </c>
      <c r="V11" s="667">
        <v>0</v>
      </c>
      <c r="W11" s="667">
        <v>7221500000</v>
      </c>
      <c r="X11" s="676">
        <v>0</v>
      </c>
      <c r="Y11" s="676">
        <v>0</v>
      </c>
      <c r="Z11" s="667">
        <v>0</v>
      </c>
      <c r="AA11" s="667">
        <v>0</v>
      </c>
    </row>
    <row r="12" spans="1:27" ht="45" x14ac:dyDescent="0.25">
      <c r="A12" s="673" t="s">
        <v>58</v>
      </c>
      <c r="B12" s="674" t="s">
        <v>59</v>
      </c>
      <c r="C12" s="675" t="s">
        <v>120</v>
      </c>
      <c r="D12" s="673" t="s">
        <v>29</v>
      </c>
      <c r="E12" s="673" t="s">
        <v>188</v>
      </c>
      <c r="F12" s="673" t="s">
        <v>188</v>
      </c>
      <c r="G12" s="673" t="s">
        <v>187</v>
      </c>
      <c r="H12" s="673" t="s">
        <v>194</v>
      </c>
      <c r="I12" s="673"/>
      <c r="J12" s="673"/>
      <c r="K12" s="673"/>
      <c r="L12" s="673"/>
      <c r="M12" s="673" t="s">
        <v>30</v>
      </c>
      <c r="N12" s="673" t="s">
        <v>31</v>
      </c>
      <c r="O12" s="673" t="s">
        <v>32</v>
      </c>
      <c r="P12" s="674" t="s">
        <v>121</v>
      </c>
      <c r="Q12" s="667">
        <v>4946200000</v>
      </c>
      <c r="R12" s="667">
        <v>0</v>
      </c>
      <c r="S12" s="667">
        <v>0</v>
      </c>
      <c r="T12" s="676">
        <v>4946200000</v>
      </c>
      <c r="U12" s="667">
        <v>0</v>
      </c>
      <c r="V12" s="667">
        <v>0</v>
      </c>
      <c r="W12" s="667">
        <v>4946200000</v>
      </c>
      <c r="X12" s="676">
        <v>0</v>
      </c>
      <c r="Y12" s="676">
        <v>0</v>
      </c>
      <c r="Z12" s="667">
        <v>0</v>
      </c>
      <c r="AA12" s="667">
        <v>0</v>
      </c>
    </row>
    <row r="13" spans="1:27" ht="33.75" x14ac:dyDescent="0.25">
      <c r="A13" s="673" t="s">
        <v>58</v>
      </c>
      <c r="B13" s="674" t="s">
        <v>59</v>
      </c>
      <c r="C13" s="675" t="s">
        <v>122</v>
      </c>
      <c r="D13" s="673" t="s">
        <v>29</v>
      </c>
      <c r="E13" s="673" t="s">
        <v>188</v>
      </c>
      <c r="F13" s="673" t="s">
        <v>188</v>
      </c>
      <c r="G13" s="673" t="s">
        <v>187</v>
      </c>
      <c r="H13" s="673" t="s">
        <v>195</v>
      </c>
      <c r="I13" s="673"/>
      <c r="J13" s="673"/>
      <c r="K13" s="673"/>
      <c r="L13" s="673"/>
      <c r="M13" s="673" t="s">
        <v>30</v>
      </c>
      <c r="N13" s="673" t="s">
        <v>31</v>
      </c>
      <c r="O13" s="673" t="s">
        <v>32</v>
      </c>
      <c r="P13" s="674" t="s">
        <v>123</v>
      </c>
      <c r="Q13" s="667">
        <v>3514700000</v>
      </c>
      <c r="R13" s="667">
        <v>0</v>
      </c>
      <c r="S13" s="667">
        <v>0</v>
      </c>
      <c r="T13" s="676">
        <v>3514700000</v>
      </c>
      <c r="U13" s="667">
        <v>0</v>
      </c>
      <c r="V13" s="667">
        <v>0</v>
      </c>
      <c r="W13" s="667">
        <v>3514700000</v>
      </c>
      <c r="X13" s="676">
        <v>0</v>
      </c>
      <c r="Y13" s="676">
        <v>0</v>
      </c>
      <c r="Z13" s="667">
        <v>0</v>
      </c>
      <c r="AA13" s="667">
        <v>0</v>
      </c>
    </row>
    <row r="14" spans="1:27" ht="33.75" x14ac:dyDescent="0.25">
      <c r="A14" s="673" t="s">
        <v>58</v>
      </c>
      <c r="B14" s="674" t="s">
        <v>59</v>
      </c>
      <c r="C14" s="675" t="s">
        <v>124</v>
      </c>
      <c r="D14" s="673" t="s">
        <v>29</v>
      </c>
      <c r="E14" s="673" t="s">
        <v>188</v>
      </c>
      <c r="F14" s="673" t="s">
        <v>188</v>
      </c>
      <c r="G14" s="673" t="s">
        <v>187</v>
      </c>
      <c r="H14" s="673" t="s">
        <v>196</v>
      </c>
      <c r="I14" s="673"/>
      <c r="J14" s="673"/>
      <c r="K14" s="673"/>
      <c r="L14" s="673"/>
      <c r="M14" s="673" t="s">
        <v>30</v>
      </c>
      <c r="N14" s="673" t="s">
        <v>31</v>
      </c>
      <c r="O14" s="673" t="s">
        <v>32</v>
      </c>
      <c r="P14" s="674" t="s">
        <v>125</v>
      </c>
      <c r="Q14" s="667">
        <v>2735900000</v>
      </c>
      <c r="R14" s="667">
        <v>0</v>
      </c>
      <c r="S14" s="667">
        <v>0</v>
      </c>
      <c r="T14" s="676">
        <v>2735900000</v>
      </c>
      <c r="U14" s="667">
        <v>0</v>
      </c>
      <c r="V14" s="667">
        <v>0</v>
      </c>
      <c r="W14" s="667">
        <v>2735900000</v>
      </c>
      <c r="X14" s="676">
        <v>0</v>
      </c>
      <c r="Y14" s="676">
        <v>0</v>
      </c>
      <c r="Z14" s="667">
        <v>0</v>
      </c>
      <c r="AA14" s="667">
        <v>0</v>
      </c>
    </row>
    <row r="15" spans="1:27" ht="33.75" x14ac:dyDescent="0.25">
      <c r="A15" s="673" t="s">
        <v>58</v>
      </c>
      <c r="B15" s="674" t="s">
        <v>59</v>
      </c>
      <c r="C15" s="675" t="s">
        <v>126</v>
      </c>
      <c r="D15" s="673" t="s">
        <v>29</v>
      </c>
      <c r="E15" s="673" t="s">
        <v>188</v>
      </c>
      <c r="F15" s="673" t="s">
        <v>188</v>
      </c>
      <c r="G15" s="673" t="s">
        <v>187</v>
      </c>
      <c r="H15" s="673" t="s">
        <v>197</v>
      </c>
      <c r="I15" s="673"/>
      <c r="J15" s="673"/>
      <c r="K15" s="673"/>
      <c r="L15" s="673"/>
      <c r="M15" s="673" t="s">
        <v>30</v>
      </c>
      <c r="N15" s="673" t="s">
        <v>31</v>
      </c>
      <c r="O15" s="673" t="s">
        <v>32</v>
      </c>
      <c r="P15" s="674" t="s">
        <v>127</v>
      </c>
      <c r="Q15" s="667">
        <v>3511200000</v>
      </c>
      <c r="R15" s="667">
        <v>0</v>
      </c>
      <c r="S15" s="667">
        <v>0</v>
      </c>
      <c r="T15" s="676">
        <v>3511200000</v>
      </c>
      <c r="U15" s="667">
        <v>0</v>
      </c>
      <c r="V15" s="667">
        <v>0</v>
      </c>
      <c r="W15" s="667">
        <v>3511200000</v>
      </c>
      <c r="X15" s="676">
        <v>0</v>
      </c>
      <c r="Y15" s="676">
        <v>0</v>
      </c>
      <c r="Z15" s="667">
        <v>0</v>
      </c>
      <c r="AA15" s="667">
        <v>0</v>
      </c>
    </row>
    <row r="16" spans="1:27" ht="33.75" x14ac:dyDescent="0.25">
      <c r="A16" s="673" t="s">
        <v>58</v>
      </c>
      <c r="B16" s="674" t="s">
        <v>59</v>
      </c>
      <c r="C16" s="675" t="s">
        <v>128</v>
      </c>
      <c r="D16" s="673" t="s">
        <v>29</v>
      </c>
      <c r="E16" s="673" t="s">
        <v>188</v>
      </c>
      <c r="F16" s="673" t="s">
        <v>188</v>
      </c>
      <c r="G16" s="673" t="s">
        <v>187</v>
      </c>
      <c r="H16" s="673" t="s">
        <v>198</v>
      </c>
      <c r="I16" s="673"/>
      <c r="J16" s="673"/>
      <c r="K16" s="673"/>
      <c r="L16" s="673"/>
      <c r="M16" s="673" t="s">
        <v>30</v>
      </c>
      <c r="N16" s="673" t="s">
        <v>31</v>
      </c>
      <c r="O16" s="673" t="s">
        <v>32</v>
      </c>
      <c r="P16" s="674" t="s">
        <v>129</v>
      </c>
      <c r="Q16" s="667">
        <v>5556100000</v>
      </c>
      <c r="R16" s="667">
        <v>0</v>
      </c>
      <c r="S16" s="667">
        <v>0</v>
      </c>
      <c r="T16" s="676">
        <v>5556100000</v>
      </c>
      <c r="U16" s="667">
        <v>0</v>
      </c>
      <c r="V16" s="667">
        <v>0</v>
      </c>
      <c r="W16" s="667">
        <v>5556100000</v>
      </c>
      <c r="X16" s="676">
        <v>0</v>
      </c>
      <c r="Y16" s="676">
        <v>0</v>
      </c>
      <c r="Z16" s="667">
        <v>0</v>
      </c>
      <c r="AA16" s="667">
        <v>0</v>
      </c>
    </row>
    <row r="17" spans="1:27" ht="67.5" x14ac:dyDescent="0.25">
      <c r="A17" s="673" t="s">
        <v>58</v>
      </c>
      <c r="B17" s="674" t="s">
        <v>59</v>
      </c>
      <c r="C17" s="675" t="s">
        <v>447</v>
      </c>
      <c r="D17" s="673" t="s">
        <v>29</v>
      </c>
      <c r="E17" s="673" t="s">
        <v>188</v>
      </c>
      <c r="F17" s="673" t="s">
        <v>188</v>
      </c>
      <c r="G17" s="673" t="s">
        <v>199</v>
      </c>
      <c r="H17" s="673" t="s">
        <v>448</v>
      </c>
      <c r="I17" s="673"/>
      <c r="J17" s="673"/>
      <c r="K17" s="673"/>
      <c r="L17" s="673"/>
      <c r="M17" s="673" t="s">
        <v>30</v>
      </c>
      <c r="N17" s="673" t="s">
        <v>31</v>
      </c>
      <c r="O17" s="673" t="s">
        <v>32</v>
      </c>
      <c r="P17" s="674" t="s">
        <v>449</v>
      </c>
      <c r="Q17" s="667">
        <v>8905600000</v>
      </c>
      <c r="R17" s="667">
        <v>0</v>
      </c>
      <c r="S17" s="667">
        <v>0</v>
      </c>
      <c r="T17" s="676">
        <v>8905600000</v>
      </c>
      <c r="U17" s="667">
        <v>0</v>
      </c>
      <c r="V17" s="667">
        <v>0</v>
      </c>
      <c r="W17" s="667">
        <v>8905600000</v>
      </c>
      <c r="X17" s="676">
        <v>0</v>
      </c>
      <c r="Y17" s="676">
        <v>0</v>
      </c>
      <c r="Z17" s="667">
        <v>0</v>
      </c>
      <c r="AA17" s="667">
        <v>0</v>
      </c>
    </row>
    <row r="18" spans="1:27" ht="45" x14ac:dyDescent="0.25">
      <c r="A18" s="673" t="s">
        <v>58</v>
      </c>
      <c r="B18" s="674" t="s">
        <v>59</v>
      </c>
      <c r="C18" s="675" t="s">
        <v>457</v>
      </c>
      <c r="D18" s="673" t="s">
        <v>29</v>
      </c>
      <c r="E18" s="673" t="s">
        <v>188</v>
      </c>
      <c r="F18" s="673" t="s">
        <v>188</v>
      </c>
      <c r="G18" s="673" t="s">
        <v>199</v>
      </c>
      <c r="H18" s="673" t="s">
        <v>458</v>
      </c>
      <c r="I18" s="673"/>
      <c r="J18" s="673"/>
      <c r="K18" s="673"/>
      <c r="L18" s="673"/>
      <c r="M18" s="673" t="s">
        <v>30</v>
      </c>
      <c r="N18" s="673" t="s">
        <v>31</v>
      </c>
      <c r="O18" s="673" t="s">
        <v>32</v>
      </c>
      <c r="P18" s="674" t="s">
        <v>33</v>
      </c>
      <c r="Q18" s="667">
        <v>3346400000</v>
      </c>
      <c r="R18" s="667">
        <v>0</v>
      </c>
      <c r="S18" s="667">
        <v>0</v>
      </c>
      <c r="T18" s="676">
        <v>3346400000</v>
      </c>
      <c r="U18" s="667">
        <v>0</v>
      </c>
      <c r="V18" s="667">
        <v>3338101353</v>
      </c>
      <c r="W18" s="667">
        <v>8298647</v>
      </c>
      <c r="X18" s="676">
        <v>1830336667</v>
      </c>
      <c r="Y18" s="676">
        <v>0</v>
      </c>
      <c r="Z18" s="667">
        <v>0</v>
      </c>
      <c r="AA18" s="667">
        <v>0</v>
      </c>
    </row>
    <row r="19" spans="1:27" s="680" customFormat="1" ht="56.25" x14ac:dyDescent="0.25">
      <c r="A19" s="677" t="s">
        <v>58</v>
      </c>
      <c r="B19" s="678" t="s">
        <v>59</v>
      </c>
      <c r="C19" s="679" t="s">
        <v>131</v>
      </c>
      <c r="D19" s="677" t="s">
        <v>29</v>
      </c>
      <c r="E19" s="677" t="s">
        <v>188</v>
      </c>
      <c r="F19" s="677" t="s">
        <v>199</v>
      </c>
      <c r="G19" s="677" t="s">
        <v>186</v>
      </c>
      <c r="H19" s="677" t="s">
        <v>200</v>
      </c>
      <c r="I19" s="677"/>
      <c r="J19" s="677"/>
      <c r="K19" s="677"/>
      <c r="L19" s="677"/>
      <c r="M19" s="677" t="s">
        <v>30</v>
      </c>
      <c r="N19" s="677" t="s">
        <v>31</v>
      </c>
      <c r="O19" s="677" t="s">
        <v>32</v>
      </c>
      <c r="P19" s="678" t="s">
        <v>398</v>
      </c>
      <c r="Q19" s="676">
        <v>8920268284</v>
      </c>
      <c r="R19" s="676">
        <v>0</v>
      </c>
      <c r="S19" s="676">
        <v>0</v>
      </c>
      <c r="T19" s="676">
        <v>8920268284</v>
      </c>
      <c r="U19" s="676">
        <v>0</v>
      </c>
      <c r="V19" s="676">
        <v>0</v>
      </c>
      <c r="W19" s="676">
        <v>8920268284</v>
      </c>
      <c r="X19" s="676">
        <v>0</v>
      </c>
      <c r="Y19" s="676">
        <v>0</v>
      </c>
      <c r="Z19" s="676">
        <v>0</v>
      </c>
      <c r="AA19" s="676">
        <v>0</v>
      </c>
    </row>
    <row r="20" spans="1:27" ht="45" x14ac:dyDescent="0.25">
      <c r="A20" s="673" t="s">
        <v>58</v>
      </c>
      <c r="B20" s="674" t="s">
        <v>59</v>
      </c>
      <c r="C20" s="675" t="s">
        <v>132</v>
      </c>
      <c r="D20" s="673" t="s">
        <v>29</v>
      </c>
      <c r="E20" s="673" t="s">
        <v>188</v>
      </c>
      <c r="F20" s="673" t="s">
        <v>201</v>
      </c>
      <c r="G20" s="673" t="s">
        <v>186</v>
      </c>
      <c r="H20" s="673" t="s">
        <v>202</v>
      </c>
      <c r="I20" s="673"/>
      <c r="J20" s="673"/>
      <c r="K20" s="673"/>
      <c r="L20" s="673"/>
      <c r="M20" s="673" t="s">
        <v>30</v>
      </c>
      <c r="N20" s="673" t="s">
        <v>31</v>
      </c>
      <c r="O20" s="673" t="s">
        <v>32</v>
      </c>
      <c r="P20" s="674" t="s">
        <v>133</v>
      </c>
      <c r="Q20" s="667">
        <v>1114100000</v>
      </c>
      <c r="R20" s="667">
        <v>0</v>
      </c>
      <c r="S20" s="667">
        <v>0</v>
      </c>
      <c r="T20" s="676">
        <v>1114100000</v>
      </c>
      <c r="U20" s="667">
        <v>0</v>
      </c>
      <c r="V20" s="667">
        <v>1114100000</v>
      </c>
      <c r="W20" s="667">
        <v>0</v>
      </c>
      <c r="X20" s="676">
        <v>0</v>
      </c>
      <c r="Y20" s="676">
        <v>0</v>
      </c>
      <c r="Z20" s="667">
        <v>0</v>
      </c>
      <c r="AA20" s="667">
        <v>0</v>
      </c>
    </row>
    <row r="21" spans="1:27" ht="67.5" x14ac:dyDescent="0.25">
      <c r="A21" s="673" t="s">
        <v>58</v>
      </c>
      <c r="B21" s="674" t="s">
        <v>59</v>
      </c>
      <c r="C21" s="675" t="s">
        <v>134</v>
      </c>
      <c r="D21" s="673" t="s">
        <v>29</v>
      </c>
      <c r="E21" s="673" t="s">
        <v>188</v>
      </c>
      <c r="F21" s="673" t="s">
        <v>201</v>
      </c>
      <c r="G21" s="673" t="s">
        <v>186</v>
      </c>
      <c r="H21" s="673" t="s">
        <v>200</v>
      </c>
      <c r="I21" s="673"/>
      <c r="J21" s="673"/>
      <c r="K21" s="673"/>
      <c r="L21" s="673"/>
      <c r="M21" s="673" t="s">
        <v>30</v>
      </c>
      <c r="N21" s="673" t="s">
        <v>31</v>
      </c>
      <c r="O21" s="673" t="s">
        <v>32</v>
      </c>
      <c r="P21" s="674" t="s">
        <v>399</v>
      </c>
      <c r="Q21" s="667">
        <v>29017500000</v>
      </c>
      <c r="R21" s="667">
        <v>0</v>
      </c>
      <c r="S21" s="667">
        <v>0</v>
      </c>
      <c r="T21" s="676">
        <v>29017500000</v>
      </c>
      <c r="U21" s="667">
        <v>0</v>
      </c>
      <c r="V21" s="667">
        <v>26075300000</v>
      </c>
      <c r="W21" s="667">
        <v>2942200000</v>
      </c>
      <c r="X21" s="676">
        <v>0</v>
      </c>
      <c r="Y21" s="676">
        <v>0</v>
      </c>
      <c r="Z21" s="667">
        <v>0</v>
      </c>
      <c r="AA21" s="667">
        <v>0</v>
      </c>
    </row>
    <row r="22" spans="1:27" ht="56.25" x14ac:dyDescent="0.25">
      <c r="A22" s="673" t="s">
        <v>58</v>
      </c>
      <c r="B22" s="674" t="s">
        <v>59</v>
      </c>
      <c r="C22" s="675" t="s">
        <v>136</v>
      </c>
      <c r="D22" s="673" t="s">
        <v>29</v>
      </c>
      <c r="E22" s="673" t="s">
        <v>188</v>
      </c>
      <c r="F22" s="673" t="s">
        <v>201</v>
      </c>
      <c r="G22" s="673" t="s">
        <v>186</v>
      </c>
      <c r="H22" s="673" t="s">
        <v>203</v>
      </c>
      <c r="I22" s="673"/>
      <c r="J22" s="673"/>
      <c r="K22" s="673"/>
      <c r="L22" s="673"/>
      <c r="M22" s="673" t="s">
        <v>30</v>
      </c>
      <c r="N22" s="673" t="s">
        <v>31</v>
      </c>
      <c r="O22" s="673" t="s">
        <v>32</v>
      </c>
      <c r="P22" s="674" t="s">
        <v>400</v>
      </c>
      <c r="Q22" s="667">
        <v>87055300000</v>
      </c>
      <c r="R22" s="667">
        <v>0</v>
      </c>
      <c r="S22" s="667">
        <v>0</v>
      </c>
      <c r="T22" s="676">
        <v>87055300000</v>
      </c>
      <c r="U22" s="667">
        <v>0</v>
      </c>
      <c r="V22" s="667">
        <v>54062761709</v>
      </c>
      <c r="W22" s="667">
        <v>32992538291</v>
      </c>
      <c r="X22" s="676">
        <v>1136490384</v>
      </c>
      <c r="Y22" s="676">
        <v>0</v>
      </c>
      <c r="Z22" s="667">
        <v>0</v>
      </c>
      <c r="AA22" s="667">
        <v>0</v>
      </c>
    </row>
    <row r="23" spans="1:27" ht="78.75" x14ac:dyDescent="0.25">
      <c r="A23" s="673" t="s">
        <v>58</v>
      </c>
      <c r="B23" s="674" t="s">
        <v>59</v>
      </c>
      <c r="C23" s="675" t="s">
        <v>137</v>
      </c>
      <c r="D23" s="673" t="s">
        <v>29</v>
      </c>
      <c r="E23" s="673" t="s">
        <v>188</v>
      </c>
      <c r="F23" s="673" t="s">
        <v>201</v>
      </c>
      <c r="G23" s="673" t="s">
        <v>186</v>
      </c>
      <c r="H23" s="673" t="s">
        <v>193</v>
      </c>
      <c r="I23" s="673"/>
      <c r="J23" s="673"/>
      <c r="K23" s="673"/>
      <c r="L23" s="673"/>
      <c r="M23" s="673" t="s">
        <v>30</v>
      </c>
      <c r="N23" s="673" t="s">
        <v>31</v>
      </c>
      <c r="O23" s="673" t="s">
        <v>32</v>
      </c>
      <c r="P23" s="674" t="s">
        <v>401</v>
      </c>
      <c r="Q23" s="667">
        <v>9418600000</v>
      </c>
      <c r="R23" s="667">
        <v>0</v>
      </c>
      <c r="S23" s="667">
        <v>0</v>
      </c>
      <c r="T23" s="676">
        <v>9418600000</v>
      </c>
      <c r="U23" s="667">
        <v>0</v>
      </c>
      <c r="V23" s="667">
        <v>0</v>
      </c>
      <c r="W23" s="667">
        <v>9418600000</v>
      </c>
      <c r="X23" s="676">
        <v>0</v>
      </c>
      <c r="Y23" s="676">
        <v>0</v>
      </c>
      <c r="Z23" s="667">
        <v>0</v>
      </c>
      <c r="AA23" s="667">
        <v>0</v>
      </c>
    </row>
    <row r="24" spans="1:27" ht="78.75" x14ac:dyDescent="0.25">
      <c r="A24" s="673" t="s">
        <v>58</v>
      </c>
      <c r="B24" s="674" t="s">
        <v>59</v>
      </c>
      <c r="C24" s="675" t="s">
        <v>142</v>
      </c>
      <c r="D24" s="673" t="s">
        <v>29</v>
      </c>
      <c r="E24" s="673" t="s">
        <v>188</v>
      </c>
      <c r="F24" s="673" t="s">
        <v>204</v>
      </c>
      <c r="G24" s="673" t="s">
        <v>206</v>
      </c>
      <c r="H24" s="673" t="s">
        <v>202</v>
      </c>
      <c r="I24" s="673"/>
      <c r="J24" s="673"/>
      <c r="K24" s="673"/>
      <c r="L24" s="673"/>
      <c r="M24" s="673" t="s">
        <v>30</v>
      </c>
      <c r="N24" s="673" t="s">
        <v>31</v>
      </c>
      <c r="O24" s="673" t="s">
        <v>32</v>
      </c>
      <c r="P24" s="674" t="s">
        <v>84</v>
      </c>
      <c r="Q24" s="667">
        <v>1826000000</v>
      </c>
      <c r="R24" s="667">
        <v>0</v>
      </c>
      <c r="S24" s="667">
        <v>0</v>
      </c>
      <c r="T24" s="676">
        <v>1826000000</v>
      </c>
      <c r="U24" s="667">
        <v>0</v>
      </c>
      <c r="V24" s="667">
        <v>403525000</v>
      </c>
      <c r="W24" s="667">
        <v>1422475000</v>
      </c>
      <c r="X24" s="676">
        <v>50750000</v>
      </c>
      <c r="Y24" s="676">
        <v>0</v>
      </c>
      <c r="Z24" s="667">
        <v>0</v>
      </c>
      <c r="AA24" s="667">
        <v>0</v>
      </c>
    </row>
    <row r="25" spans="1:27" ht="22.5" x14ac:dyDescent="0.25">
      <c r="A25" s="673" t="s">
        <v>58</v>
      </c>
      <c r="B25" s="674" t="s">
        <v>59</v>
      </c>
      <c r="C25" s="675" t="s">
        <v>145</v>
      </c>
      <c r="D25" s="673" t="s">
        <v>29</v>
      </c>
      <c r="E25" s="673" t="s">
        <v>206</v>
      </c>
      <c r="F25" s="673" t="s">
        <v>199</v>
      </c>
      <c r="G25" s="673" t="s">
        <v>186</v>
      </c>
      <c r="H25" s="673"/>
      <c r="I25" s="673"/>
      <c r="J25" s="673"/>
      <c r="K25" s="673"/>
      <c r="L25" s="673"/>
      <c r="M25" s="673" t="s">
        <v>30</v>
      </c>
      <c r="N25" s="673" t="s">
        <v>204</v>
      </c>
      <c r="O25" s="673" t="s">
        <v>207</v>
      </c>
      <c r="P25" s="674" t="s">
        <v>146</v>
      </c>
      <c r="Q25" s="667">
        <v>2869800000</v>
      </c>
      <c r="R25" s="667">
        <v>0</v>
      </c>
      <c r="S25" s="667">
        <v>0</v>
      </c>
      <c r="T25" s="676">
        <v>2869800000</v>
      </c>
      <c r="U25" s="667">
        <v>0</v>
      </c>
      <c r="V25" s="667">
        <v>0</v>
      </c>
      <c r="W25" s="667">
        <v>2869800000</v>
      </c>
      <c r="X25" s="676">
        <v>0</v>
      </c>
      <c r="Y25" s="676">
        <v>0</v>
      </c>
      <c r="Z25" s="667">
        <v>0</v>
      </c>
      <c r="AA25" s="667">
        <v>0</v>
      </c>
    </row>
    <row r="26" spans="1:27" ht="56.25" x14ac:dyDescent="0.25">
      <c r="A26" s="673" t="s">
        <v>58</v>
      </c>
      <c r="B26" s="674" t="s">
        <v>59</v>
      </c>
      <c r="C26" s="675" t="s">
        <v>531</v>
      </c>
      <c r="D26" s="673" t="s">
        <v>208</v>
      </c>
      <c r="E26" s="673" t="s">
        <v>214</v>
      </c>
      <c r="F26" s="673" t="s">
        <v>210</v>
      </c>
      <c r="G26" s="673" t="s">
        <v>191</v>
      </c>
      <c r="H26" s="673" t="s">
        <v>518</v>
      </c>
      <c r="I26" s="673"/>
      <c r="J26" s="673"/>
      <c r="K26" s="673"/>
      <c r="L26" s="673"/>
      <c r="M26" s="673" t="s">
        <v>30</v>
      </c>
      <c r="N26" s="673" t="s">
        <v>191</v>
      </c>
      <c r="O26" s="673" t="s">
        <v>32</v>
      </c>
      <c r="P26" s="674" t="s">
        <v>519</v>
      </c>
      <c r="Q26" s="667">
        <v>20000000000</v>
      </c>
      <c r="R26" s="667">
        <v>0</v>
      </c>
      <c r="S26" s="667">
        <v>0</v>
      </c>
      <c r="T26" s="676">
        <v>20000000000</v>
      </c>
      <c r="U26" s="667">
        <v>0</v>
      </c>
      <c r="V26" s="667">
        <v>262500000</v>
      </c>
      <c r="W26" s="667">
        <v>19737500000</v>
      </c>
      <c r="X26" s="676">
        <v>0</v>
      </c>
      <c r="Y26" s="676">
        <v>0</v>
      </c>
      <c r="Z26" s="667">
        <v>0</v>
      </c>
      <c r="AA26" s="667">
        <v>0</v>
      </c>
    </row>
    <row r="27" spans="1:27" ht="45" x14ac:dyDescent="0.25">
      <c r="A27" s="673" t="s">
        <v>58</v>
      </c>
      <c r="B27" s="674" t="s">
        <v>59</v>
      </c>
      <c r="C27" s="675" t="s">
        <v>532</v>
      </c>
      <c r="D27" s="673" t="s">
        <v>208</v>
      </c>
      <c r="E27" s="673" t="s">
        <v>214</v>
      </c>
      <c r="F27" s="673" t="s">
        <v>210</v>
      </c>
      <c r="G27" s="673" t="s">
        <v>191</v>
      </c>
      <c r="H27" s="673" t="s">
        <v>533</v>
      </c>
      <c r="I27" s="673"/>
      <c r="J27" s="673"/>
      <c r="K27" s="673"/>
      <c r="L27" s="673"/>
      <c r="M27" s="673" t="s">
        <v>30</v>
      </c>
      <c r="N27" s="673" t="s">
        <v>191</v>
      </c>
      <c r="O27" s="673" t="s">
        <v>32</v>
      </c>
      <c r="P27" s="674" t="s">
        <v>534</v>
      </c>
      <c r="Q27" s="667">
        <v>20000000000</v>
      </c>
      <c r="R27" s="667">
        <v>0</v>
      </c>
      <c r="S27" s="667">
        <v>0</v>
      </c>
      <c r="T27" s="676">
        <v>20000000000</v>
      </c>
      <c r="U27" s="667">
        <v>0</v>
      </c>
      <c r="V27" s="667">
        <v>4354172010</v>
      </c>
      <c r="W27" s="667">
        <v>15645827990</v>
      </c>
      <c r="X27" s="676">
        <v>1070110343.33</v>
      </c>
      <c r="Y27" s="676">
        <v>0</v>
      </c>
      <c r="Z27" s="667">
        <v>0</v>
      </c>
      <c r="AA27" s="667">
        <v>0</v>
      </c>
    </row>
    <row r="28" spans="1:27" ht="45" x14ac:dyDescent="0.25">
      <c r="A28" s="673" t="s">
        <v>58</v>
      </c>
      <c r="B28" s="674" t="s">
        <v>59</v>
      </c>
      <c r="C28" s="675" t="s">
        <v>549</v>
      </c>
      <c r="D28" s="673" t="s">
        <v>208</v>
      </c>
      <c r="E28" s="673" t="s">
        <v>222</v>
      </c>
      <c r="F28" s="673" t="s">
        <v>210</v>
      </c>
      <c r="G28" s="673" t="s">
        <v>211</v>
      </c>
      <c r="H28" s="673" t="s">
        <v>541</v>
      </c>
      <c r="I28" s="673"/>
      <c r="J28" s="673"/>
      <c r="K28" s="673"/>
      <c r="L28" s="673"/>
      <c r="M28" s="673" t="s">
        <v>30</v>
      </c>
      <c r="N28" s="673" t="s">
        <v>31</v>
      </c>
      <c r="O28" s="673" t="s">
        <v>32</v>
      </c>
      <c r="P28" s="674" t="s">
        <v>542</v>
      </c>
      <c r="Q28" s="667">
        <v>500000000</v>
      </c>
      <c r="R28" s="667">
        <v>0</v>
      </c>
      <c r="S28" s="667">
        <v>0</v>
      </c>
      <c r="T28" s="676">
        <v>500000000</v>
      </c>
      <c r="U28" s="667">
        <v>0</v>
      </c>
      <c r="V28" s="667">
        <v>112070000</v>
      </c>
      <c r="W28" s="667">
        <v>387930000</v>
      </c>
      <c r="X28" s="676">
        <v>0</v>
      </c>
      <c r="Y28" s="676">
        <v>0</v>
      </c>
      <c r="Z28" s="667">
        <v>0</v>
      </c>
      <c r="AA28" s="667">
        <v>0</v>
      </c>
    </row>
    <row r="29" spans="1:27" ht="33.75" x14ac:dyDescent="0.25">
      <c r="A29" s="673" t="s">
        <v>58</v>
      </c>
      <c r="B29" s="674" t="s">
        <v>59</v>
      </c>
      <c r="C29" s="675" t="s">
        <v>550</v>
      </c>
      <c r="D29" s="673" t="s">
        <v>208</v>
      </c>
      <c r="E29" s="673" t="s">
        <v>222</v>
      </c>
      <c r="F29" s="673" t="s">
        <v>210</v>
      </c>
      <c r="G29" s="673" t="s">
        <v>211</v>
      </c>
      <c r="H29" s="673" t="s">
        <v>551</v>
      </c>
      <c r="I29" s="673"/>
      <c r="J29" s="673"/>
      <c r="K29" s="673"/>
      <c r="L29" s="673"/>
      <c r="M29" s="673" t="s">
        <v>30</v>
      </c>
      <c r="N29" s="673" t="s">
        <v>31</v>
      </c>
      <c r="O29" s="673" t="s">
        <v>32</v>
      </c>
      <c r="P29" s="674" t="s">
        <v>552</v>
      </c>
      <c r="Q29" s="667">
        <v>500000000</v>
      </c>
      <c r="R29" s="667">
        <v>0</v>
      </c>
      <c r="S29" s="667">
        <v>0</v>
      </c>
      <c r="T29" s="676">
        <v>500000000</v>
      </c>
      <c r="U29" s="667">
        <v>0</v>
      </c>
      <c r="V29" s="667">
        <v>1330000</v>
      </c>
      <c r="W29" s="667">
        <v>498670000</v>
      </c>
      <c r="X29" s="676">
        <v>0</v>
      </c>
      <c r="Y29" s="676">
        <v>0</v>
      </c>
      <c r="Z29" s="667">
        <v>0</v>
      </c>
      <c r="AA29" s="667">
        <v>0</v>
      </c>
    </row>
    <row r="30" spans="1:27" ht="45" x14ac:dyDescent="0.25">
      <c r="A30" s="673" t="s">
        <v>58</v>
      </c>
      <c r="B30" s="674" t="s">
        <v>59</v>
      </c>
      <c r="C30" s="675" t="s">
        <v>553</v>
      </c>
      <c r="D30" s="673" t="s">
        <v>208</v>
      </c>
      <c r="E30" s="673" t="s">
        <v>222</v>
      </c>
      <c r="F30" s="673" t="s">
        <v>210</v>
      </c>
      <c r="G30" s="673" t="s">
        <v>191</v>
      </c>
      <c r="H30" s="673" t="s">
        <v>541</v>
      </c>
      <c r="I30" s="673"/>
      <c r="J30" s="673"/>
      <c r="K30" s="673"/>
      <c r="L30" s="673"/>
      <c r="M30" s="673" t="s">
        <v>30</v>
      </c>
      <c r="N30" s="673" t="s">
        <v>31</v>
      </c>
      <c r="O30" s="673" t="s">
        <v>32</v>
      </c>
      <c r="P30" s="674" t="s">
        <v>542</v>
      </c>
      <c r="Q30" s="667">
        <v>2000826322</v>
      </c>
      <c r="R30" s="667">
        <v>0</v>
      </c>
      <c r="S30" s="667">
        <v>0</v>
      </c>
      <c r="T30" s="676">
        <v>2000826322</v>
      </c>
      <c r="U30" s="667">
        <v>0</v>
      </c>
      <c r="V30" s="667">
        <v>1023733333</v>
      </c>
      <c r="W30" s="667">
        <v>977092989</v>
      </c>
      <c r="X30" s="676">
        <v>137600000</v>
      </c>
      <c r="Y30" s="676">
        <v>0</v>
      </c>
      <c r="Z30" s="667">
        <v>0</v>
      </c>
      <c r="AA30" s="667">
        <v>0</v>
      </c>
    </row>
    <row r="31" spans="1:27" ht="45" x14ac:dyDescent="0.25">
      <c r="A31" s="673" t="s">
        <v>58</v>
      </c>
      <c r="B31" s="674" t="s">
        <v>59</v>
      </c>
      <c r="C31" s="675" t="s">
        <v>554</v>
      </c>
      <c r="D31" s="673" t="s">
        <v>208</v>
      </c>
      <c r="E31" s="673" t="s">
        <v>222</v>
      </c>
      <c r="F31" s="673" t="s">
        <v>210</v>
      </c>
      <c r="G31" s="673" t="s">
        <v>536</v>
      </c>
      <c r="H31" s="673" t="s">
        <v>555</v>
      </c>
      <c r="I31" s="673"/>
      <c r="J31" s="673"/>
      <c r="K31" s="673"/>
      <c r="L31" s="673"/>
      <c r="M31" s="673" t="s">
        <v>30</v>
      </c>
      <c r="N31" s="673" t="s">
        <v>31</v>
      </c>
      <c r="O31" s="673" t="s">
        <v>32</v>
      </c>
      <c r="P31" s="674" t="s">
        <v>556</v>
      </c>
      <c r="Q31" s="667">
        <v>1000000000</v>
      </c>
      <c r="R31" s="667">
        <v>0</v>
      </c>
      <c r="S31" s="667">
        <v>0</v>
      </c>
      <c r="T31" s="676">
        <v>1000000000</v>
      </c>
      <c r="U31" s="667">
        <v>0</v>
      </c>
      <c r="V31" s="667">
        <v>0</v>
      </c>
      <c r="W31" s="667">
        <v>1000000000</v>
      </c>
      <c r="X31" s="676">
        <v>0</v>
      </c>
      <c r="Y31" s="676">
        <v>0</v>
      </c>
      <c r="Z31" s="667">
        <v>0</v>
      </c>
      <c r="AA31" s="667">
        <v>0</v>
      </c>
    </row>
    <row r="32" spans="1:27" ht="45" x14ac:dyDescent="0.25">
      <c r="A32" s="673" t="s">
        <v>58</v>
      </c>
      <c r="B32" s="674" t="s">
        <v>59</v>
      </c>
      <c r="C32" s="675" t="s">
        <v>557</v>
      </c>
      <c r="D32" s="673" t="s">
        <v>208</v>
      </c>
      <c r="E32" s="673" t="s">
        <v>222</v>
      </c>
      <c r="F32" s="673" t="s">
        <v>210</v>
      </c>
      <c r="G32" s="673" t="s">
        <v>536</v>
      </c>
      <c r="H32" s="673" t="s">
        <v>558</v>
      </c>
      <c r="I32" s="673"/>
      <c r="J32" s="673"/>
      <c r="K32" s="673"/>
      <c r="L32" s="673"/>
      <c r="M32" s="673" t="s">
        <v>30</v>
      </c>
      <c r="N32" s="673" t="s">
        <v>31</v>
      </c>
      <c r="O32" s="673" t="s">
        <v>32</v>
      </c>
      <c r="P32" s="674" t="s">
        <v>559</v>
      </c>
      <c r="Q32" s="667">
        <v>1000000000</v>
      </c>
      <c r="R32" s="667">
        <v>0</v>
      </c>
      <c r="S32" s="667">
        <v>0</v>
      </c>
      <c r="T32" s="676">
        <v>1000000000</v>
      </c>
      <c r="U32" s="667">
        <v>0</v>
      </c>
      <c r="V32" s="667">
        <v>0</v>
      </c>
      <c r="W32" s="667">
        <v>1000000000</v>
      </c>
      <c r="X32" s="676">
        <v>0</v>
      </c>
      <c r="Y32" s="676">
        <v>0</v>
      </c>
      <c r="Z32" s="667">
        <v>0</v>
      </c>
      <c r="AA32" s="667">
        <v>0</v>
      </c>
    </row>
    <row r="33" spans="1:27" ht="101.25" x14ac:dyDescent="0.25">
      <c r="A33" s="673" t="s">
        <v>58</v>
      </c>
      <c r="B33" s="674" t="s">
        <v>59</v>
      </c>
      <c r="C33" s="675" t="s">
        <v>560</v>
      </c>
      <c r="D33" s="673" t="s">
        <v>208</v>
      </c>
      <c r="E33" s="673" t="s">
        <v>222</v>
      </c>
      <c r="F33" s="673" t="s">
        <v>210</v>
      </c>
      <c r="G33" s="673" t="s">
        <v>536</v>
      </c>
      <c r="H33" s="673" t="s">
        <v>561</v>
      </c>
      <c r="I33" s="673"/>
      <c r="J33" s="673"/>
      <c r="K33" s="673"/>
      <c r="L33" s="673"/>
      <c r="M33" s="673" t="s">
        <v>30</v>
      </c>
      <c r="N33" s="673" t="s">
        <v>31</v>
      </c>
      <c r="O33" s="673" t="s">
        <v>32</v>
      </c>
      <c r="P33" s="674" t="s">
        <v>562</v>
      </c>
      <c r="Q33" s="667">
        <v>500000000</v>
      </c>
      <c r="R33" s="667">
        <v>0</v>
      </c>
      <c r="S33" s="667">
        <v>0</v>
      </c>
      <c r="T33" s="676">
        <v>500000000</v>
      </c>
      <c r="U33" s="667">
        <v>0</v>
      </c>
      <c r="V33" s="667">
        <v>0</v>
      </c>
      <c r="W33" s="667">
        <v>500000000</v>
      </c>
      <c r="X33" s="676">
        <v>0</v>
      </c>
      <c r="Y33" s="676">
        <v>0</v>
      </c>
      <c r="Z33" s="667">
        <v>0</v>
      </c>
      <c r="AA33" s="667">
        <v>0</v>
      </c>
    </row>
    <row r="34" spans="1:27" ht="33.75" x14ac:dyDescent="0.25">
      <c r="A34" s="673" t="s">
        <v>58</v>
      </c>
      <c r="B34" s="674" t="s">
        <v>59</v>
      </c>
      <c r="C34" s="675" t="s">
        <v>563</v>
      </c>
      <c r="D34" s="673" t="s">
        <v>208</v>
      </c>
      <c r="E34" s="673" t="s">
        <v>222</v>
      </c>
      <c r="F34" s="673" t="s">
        <v>210</v>
      </c>
      <c r="G34" s="673" t="s">
        <v>536</v>
      </c>
      <c r="H34" s="673" t="s">
        <v>551</v>
      </c>
      <c r="I34" s="673"/>
      <c r="J34" s="673"/>
      <c r="K34" s="673"/>
      <c r="L34" s="673"/>
      <c r="M34" s="673" t="s">
        <v>30</v>
      </c>
      <c r="N34" s="673" t="s">
        <v>31</v>
      </c>
      <c r="O34" s="673" t="s">
        <v>32</v>
      </c>
      <c r="P34" s="674" t="s">
        <v>552</v>
      </c>
      <c r="Q34" s="667">
        <v>500000000</v>
      </c>
      <c r="R34" s="667">
        <v>0</v>
      </c>
      <c r="S34" s="667">
        <v>0</v>
      </c>
      <c r="T34" s="676">
        <v>500000000</v>
      </c>
      <c r="U34" s="667">
        <v>0</v>
      </c>
      <c r="V34" s="667">
        <v>0</v>
      </c>
      <c r="W34" s="667">
        <v>500000000</v>
      </c>
      <c r="X34" s="676">
        <v>0</v>
      </c>
      <c r="Y34" s="676">
        <v>0</v>
      </c>
      <c r="Z34" s="667">
        <v>0</v>
      </c>
      <c r="AA34" s="667">
        <v>0</v>
      </c>
    </row>
    <row r="35" spans="1:27" ht="45" x14ac:dyDescent="0.25">
      <c r="A35" s="673" t="s">
        <v>58</v>
      </c>
      <c r="B35" s="674" t="s">
        <v>59</v>
      </c>
      <c r="C35" s="675" t="s">
        <v>566</v>
      </c>
      <c r="D35" s="673" t="s">
        <v>208</v>
      </c>
      <c r="E35" s="673" t="s">
        <v>222</v>
      </c>
      <c r="F35" s="673" t="s">
        <v>210</v>
      </c>
      <c r="G35" s="673" t="s">
        <v>213</v>
      </c>
      <c r="H35" s="673" t="s">
        <v>541</v>
      </c>
      <c r="I35" s="673"/>
      <c r="J35" s="673"/>
      <c r="K35" s="673"/>
      <c r="L35" s="673"/>
      <c r="M35" s="673" t="s">
        <v>30</v>
      </c>
      <c r="N35" s="673" t="s">
        <v>31</v>
      </c>
      <c r="O35" s="673" t="s">
        <v>32</v>
      </c>
      <c r="P35" s="674" t="s">
        <v>542</v>
      </c>
      <c r="Q35" s="667">
        <v>1000000000</v>
      </c>
      <c r="R35" s="667">
        <v>0</v>
      </c>
      <c r="S35" s="667">
        <v>0</v>
      </c>
      <c r="T35" s="676">
        <v>1000000000</v>
      </c>
      <c r="U35" s="667">
        <v>0</v>
      </c>
      <c r="V35" s="667">
        <v>822876082</v>
      </c>
      <c r="W35" s="667">
        <v>177123918</v>
      </c>
      <c r="X35" s="676">
        <v>70266667</v>
      </c>
      <c r="Y35" s="676">
        <v>0</v>
      </c>
      <c r="Z35" s="667">
        <v>0</v>
      </c>
      <c r="AA35" s="667">
        <v>0</v>
      </c>
    </row>
    <row r="36" spans="1:27" s="680" customFormat="1" ht="56.25" x14ac:dyDescent="0.25">
      <c r="A36" s="677" t="s">
        <v>56</v>
      </c>
      <c r="B36" s="678" t="s">
        <v>57</v>
      </c>
      <c r="C36" s="679" t="s">
        <v>131</v>
      </c>
      <c r="D36" s="677" t="s">
        <v>29</v>
      </c>
      <c r="E36" s="677" t="s">
        <v>188</v>
      </c>
      <c r="F36" s="677" t="s">
        <v>199</v>
      </c>
      <c r="G36" s="677" t="s">
        <v>186</v>
      </c>
      <c r="H36" s="677" t="s">
        <v>200</v>
      </c>
      <c r="I36" s="677"/>
      <c r="J36" s="677"/>
      <c r="K36" s="677"/>
      <c r="L36" s="677"/>
      <c r="M36" s="677" t="s">
        <v>30</v>
      </c>
      <c r="N36" s="677" t="s">
        <v>31</v>
      </c>
      <c r="O36" s="677" t="s">
        <v>32</v>
      </c>
      <c r="P36" s="678" t="s">
        <v>398</v>
      </c>
      <c r="Q36" s="676">
        <v>13158276991</v>
      </c>
      <c r="R36" s="676">
        <v>0</v>
      </c>
      <c r="S36" s="676">
        <v>0</v>
      </c>
      <c r="T36" s="676">
        <v>13158276991</v>
      </c>
      <c r="U36" s="676">
        <v>0</v>
      </c>
      <c r="V36" s="676">
        <v>10666809179</v>
      </c>
      <c r="W36" s="676">
        <v>2491467812</v>
      </c>
      <c r="X36" s="676">
        <v>883623024</v>
      </c>
      <c r="Y36" s="676">
        <v>0</v>
      </c>
      <c r="Z36" s="676">
        <v>0</v>
      </c>
      <c r="AA36" s="676">
        <v>0</v>
      </c>
    </row>
    <row r="37" spans="1:27" s="680" customFormat="1" ht="56.25" x14ac:dyDescent="0.25">
      <c r="A37" s="677" t="s">
        <v>54</v>
      </c>
      <c r="B37" s="678" t="s">
        <v>55</v>
      </c>
      <c r="C37" s="679" t="s">
        <v>131</v>
      </c>
      <c r="D37" s="677" t="s">
        <v>29</v>
      </c>
      <c r="E37" s="677" t="s">
        <v>188</v>
      </c>
      <c r="F37" s="677" t="s">
        <v>199</v>
      </c>
      <c r="G37" s="677" t="s">
        <v>186</v>
      </c>
      <c r="H37" s="677" t="s">
        <v>200</v>
      </c>
      <c r="I37" s="677"/>
      <c r="J37" s="677"/>
      <c r="K37" s="677"/>
      <c r="L37" s="677"/>
      <c r="M37" s="677" t="s">
        <v>30</v>
      </c>
      <c r="N37" s="677" t="s">
        <v>31</v>
      </c>
      <c r="O37" s="677" t="s">
        <v>32</v>
      </c>
      <c r="P37" s="678" t="s">
        <v>398</v>
      </c>
      <c r="Q37" s="676">
        <v>10400034000</v>
      </c>
      <c r="R37" s="676">
        <v>0</v>
      </c>
      <c r="S37" s="676">
        <v>0</v>
      </c>
      <c r="T37" s="676">
        <v>10400034000</v>
      </c>
      <c r="U37" s="676">
        <v>0</v>
      </c>
      <c r="V37" s="676">
        <v>10200034001</v>
      </c>
      <c r="W37" s="676">
        <v>199999999</v>
      </c>
      <c r="X37" s="676">
        <v>0</v>
      </c>
      <c r="Y37" s="676">
        <v>0</v>
      </c>
      <c r="Z37" s="676">
        <v>0</v>
      </c>
      <c r="AA37" s="676">
        <v>0</v>
      </c>
    </row>
    <row r="38" spans="1:27" s="680" customFormat="1" ht="56.25" x14ac:dyDescent="0.25">
      <c r="A38" s="677" t="s">
        <v>52</v>
      </c>
      <c r="B38" s="678" t="s">
        <v>53</v>
      </c>
      <c r="C38" s="679" t="s">
        <v>131</v>
      </c>
      <c r="D38" s="677" t="s">
        <v>29</v>
      </c>
      <c r="E38" s="677" t="s">
        <v>188</v>
      </c>
      <c r="F38" s="677" t="s">
        <v>199</v>
      </c>
      <c r="G38" s="677" t="s">
        <v>186</v>
      </c>
      <c r="H38" s="677" t="s">
        <v>200</v>
      </c>
      <c r="I38" s="677"/>
      <c r="J38" s="677"/>
      <c r="K38" s="677"/>
      <c r="L38" s="677"/>
      <c r="M38" s="677" t="s">
        <v>30</v>
      </c>
      <c r="N38" s="677" t="s">
        <v>31</v>
      </c>
      <c r="O38" s="677" t="s">
        <v>32</v>
      </c>
      <c r="P38" s="678" t="s">
        <v>398</v>
      </c>
      <c r="Q38" s="676">
        <v>14368420725</v>
      </c>
      <c r="R38" s="676">
        <v>0</v>
      </c>
      <c r="S38" s="676">
        <v>0</v>
      </c>
      <c r="T38" s="676">
        <v>14368420725</v>
      </c>
      <c r="U38" s="676">
        <v>0</v>
      </c>
      <c r="V38" s="676">
        <v>0</v>
      </c>
      <c r="W38" s="676">
        <v>14368420725</v>
      </c>
      <c r="X38" s="676">
        <v>0</v>
      </c>
      <c r="Y38" s="676">
        <v>0</v>
      </c>
      <c r="Z38" s="676">
        <v>0</v>
      </c>
      <c r="AA38" s="676">
        <v>0</v>
      </c>
    </row>
    <row r="39" spans="1:27" x14ac:dyDescent="0.25">
      <c r="A39" s="673" t="s">
        <v>1</v>
      </c>
      <c r="B39" s="674" t="s">
        <v>1</v>
      </c>
      <c r="C39" s="675" t="s">
        <v>1</v>
      </c>
      <c r="D39" s="673" t="s">
        <v>1</v>
      </c>
      <c r="E39" s="673" t="s">
        <v>1</v>
      </c>
      <c r="F39" s="673" t="s">
        <v>1</v>
      </c>
      <c r="G39" s="673" t="s">
        <v>1</v>
      </c>
      <c r="H39" s="673" t="s">
        <v>1</v>
      </c>
      <c r="I39" s="673" t="s">
        <v>1</v>
      </c>
      <c r="J39" s="673" t="s">
        <v>1</v>
      </c>
      <c r="K39" s="673" t="s">
        <v>1</v>
      </c>
      <c r="L39" s="673" t="s">
        <v>1</v>
      </c>
      <c r="M39" s="673" t="s">
        <v>1</v>
      </c>
      <c r="N39" s="673" t="s">
        <v>1</v>
      </c>
      <c r="O39" s="673" t="s">
        <v>1</v>
      </c>
      <c r="P39" s="674" t="s">
        <v>1</v>
      </c>
      <c r="Q39" s="667">
        <v>335531446760</v>
      </c>
      <c r="R39" s="667">
        <v>6275079562</v>
      </c>
      <c r="S39" s="667">
        <v>0</v>
      </c>
      <c r="T39" s="676">
        <v>341806526322</v>
      </c>
      <c r="U39" s="667">
        <v>0</v>
      </c>
      <c r="V39" s="667">
        <v>184804016248.51001</v>
      </c>
      <c r="W39" s="667">
        <v>157002510073.48999</v>
      </c>
      <c r="X39" s="676">
        <v>8976912732.8400002</v>
      </c>
      <c r="Y39" s="676">
        <v>0</v>
      </c>
      <c r="Z39" s="667">
        <v>0</v>
      </c>
      <c r="AA39" s="667">
        <v>0</v>
      </c>
    </row>
    <row r="40" spans="1:27" x14ac:dyDescent="0.25">
      <c r="A40" s="673" t="s">
        <v>1</v>
      </c>
      <c r="B40" s="681" t="s">
        <v>1</v>
      </c>
      <c r="C40" s="675" t="s">
        <v>1</v>
      </c>
      <c r="D40" s="673" t="s">
        <v>1</v>
      </c>
      <c r="E40" s="673" t="s">
        <v>1</v>
      </c>
      <c r="F40" s="673" t="s">
        <v>1</v>
      </c>
      <c r="G40" s="673" t="s">
        <v>1</v>
      </c>
      <c r="H40" s="673" t="s">
        <v>1</v>
      </c>
      <c r="I40" s="673" t="s">
        <v>1</v>
      </c>
      <c r="J40" s="673" t="s">
        <v>1</v>
      </c>
      <c r="K40" s="673" t="s">
        <v>1</v>
      </c>
      <c r="L40" s="673" t="s">
        <v>1</v>
      </c>
      <c r="M40" s="673" t="s">
        <v>1</v>
      </c>
      <c r="N40" s="673" t="s">
        <v>1</v>
      </c>
      <c r="O40" s="673" t="s">
        <v>1</v>
      </c>
      <c r="P40" s="674" t="s">
        <v>1</v>
      </c>
      <c r="Q40" s="682" t="s">
        <v>1</v>
      </c>
      <c r="R40" s="682" t="s">
        <v>1</v>
      </c>
      <c r="S40" s="682" t="s">
        <v>1</v>
      </c>
      <c r="T40" s="683" t="s">
        <v>1</v>
      </c>
      <c r="U40" s="682" t="s">
        <v>1</v>
      </c>
      <c r="V40" s="682" t="s">
        <v>1</v>
      </c>
      <c r="W40" s="682" t="s">
        <v>1</v>
      </c>
      <c r="X40" s="683" t="s">
        <v>1</v>
      </c>
      <c r="Y40" s="683" t="s">
        <v>1</v>
      </c>
      <c r="Z40" s="682" t="s">
        <v>1</v>
      </c>
      <c r="AA40" s="682" t="s">
        <v>1</v>
      </c>
    </row>
    <row r="41" spans="1:27" ht="33.950000000000003" customHeight="1" x14ac:dyDescent="0.25"/>
  </sheetData>
  <pageMargins left="0.78740157480314998" right="0.78740157480314998" top="0.78740157480314998" bottom="0.78740157480314998" header="0.78740157480314998" footer="0.78740157480314998"/>
  <pageSetup paperSize="5"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U83"/>
  <sheetViews>
    <sheetView topLeftCell="O1" zoomScale="70" zoomScaleNormal="70" workbookViewId="0">
      <selection activeCell="V1" sqref="V1:AS1048576"/>
    </sheetView>
  </sheetViews>
  <sheetFormatPr baseColWidth="10" defaultColWidth="9.140625" defaultRowHeight="15" x14ac:dyDescent="0.25"/>
  <cols>
    <col min="1" max="1" width="46.42578125" customWidth="1"/>
    <col min="2" max="2" width="24.5703125" customWidth="1"/>
    <col min="3" max="3" width="22.28515625" customWidth="1"/>
    <col min="4" max="4" width="19.85546875" hidden="1" customWidth="1"/>
    <col min="5" max="5" width="19.85546875" customWidth="1"/>
    <col min="6" max="6" width="21.140625" customWidth="1"/>
    <col min="7" max="7" width="21.5703125" customWidth="1"/>
    <col min="8" max="8" width="16.85546875" style="255" customWidth="1"/>
    <col min="9" max="9" width="20.28515625" style="255" customWidth="1"/>
    <col min="10" max="10" width="17.28515625" customWidth="1"/>
    <col min="11" max="11" width="15.140625" customWidth="1"/>
    <col min="12" max="12" width="17.85546875" customWidth="1"/>
    <col min="13" max="13" width="11" customWidth="1"/>
    <col min="14" max="14" width="11.42578125" customWidth="1"/>
    <col min="15" max="15" width="16.85546875" customWidth="1"/>
    <col min="16" max="16" width="16" customWidth="1"/>
    <col min="17" max="17" width="12.85546875" customWidth="1"/>
    <col min="18" max="18" width="18.42578125" customWidth="1"/>
    <col min="19" max="19" width="12.28515625" customWidth="1"/>
    <col min="20" max="20" width="12.140625" customWidth="1"/>
    <col min="21" max="21" width="22" hidden="1" customWidth="1"/>
    <col min="22" max="30" width="9.140625" customWidth="1"/>
  </cols>
  <sheetData>
    <row r="1" spans="1:21" ht="30.75" x14ac:dyDescent="0.25">
      <c r="A1" s="1252" t="s">
        <v>451</v>
      </c>
      <c r="B1" s="1253"/>
      <c r="C1" s="1253"/>
      <c r="D1" s="1253"/>
      <c r="E1" s="1253"/>
      <c r="F1" s="1253"/>
      <c r="G1" s="1253"/>
      <c r="H1" s="1253"/>
      <c r="I1" s="1253"/>
      <c r="J1" s="1253"/>
      <c r="K1" s="1253"/>
      <c r="L1" s="1253"/>
      <c r="M1" s="1253"/>
      <c r="N1" s="1253"/>
      <c r="O1" s="1253"/>
      <c r="P1" s="1253"/>
      <c r="Q1" s="1253"/>
      <c r="R1" s="1253"/>
      <c r="S1" s="1253"/>
      <c r="T1" s="1253"/>
      <c r="U1" s="1253"/>
    </row>
    <row r="2" spans="1:21" ht="10.5" customHeight="1" x14ac:dyDescent="0.25">
      <c r="A2" s="1267"/>
      <c r="B2" s="1267"/>
      <c r="C2" s="1267"/>
      <c r="D2" s="1267"/>
      <c r="E2" s="1267"/>
      <c r="F2" s="1267"/>
      <c r="G2" s="1267"/>
      <c r="H2" s="1267"/>
      <c r="I2" s="1267"/>
      <c r="J2" s="1267"/>
      <c r="K2" s="1267"/>
      <c r="L2" s="1267"/>
      <c r="M2" s="1267"/>
      <c r="N2" s="1267"/>
      <c r="O2" s="1267"/>
      <c r="P2" s="1267"/>
      <c r="Q2" s="1267"/>
      <c r="R2" s="1267"/>
      <c r="S2" s="1267"/>
      <c r="T2" s="1267"/>
      <c r="U2" s="1267"/>
    </row>
    <row r="3" spans="1:21" ht="17.25" customHeight="1" x14ac:dyDescent="0.25">
      <c r="A3" s="1267"/>
      <c r="B3" s="1267"/>
      <c r="C3" s="1267"/>
      <c r="D3" s="1267"/>
      <c r="E3" s="1267"/>
      <c r="F3" s="1267"/>
      <c r="G3" s="1267"/>
      <c r="H3" s="1267"/>
      <c r="I3" s="1267"/>
      <c r="J3" s="1267"/>
      <c r="K3" s="1267"/>
      <c r="L3" s="1267"/>
      <c r="M3" s="1267"/>
      <c r="N3" s="1267"/>
      <c r="O3" s="1267"/>
      <c r="P3" s="1267"/>
      <c r="Q3" s="1267"/>
      <c r="R3" s="1267"/>
      <c r="S3" s="1267"/>
      <c r="T3" s="1267"/>
      <c r="U3" s="1267"/>
    </row>
    <row r="4" spans="1:21" ht="30.75" x14ac:dyDescent="0.25">
      <c r="A4" s="1265">
        <v>46203</v>
      </c>
      <c r="B4" s="1266"/>
      <c r="C4" s="1266"/>
      <c r="D4" s="1266"/>
      <c r="E4" s="1266"/>
      <c r="F4" s="1266"/>
      <c r="G4" s="1266"/>
      <c r="H4" s="1266"/>
      <c r="I4" s="1266"/>
      <c r="J4" s="1266"/>
      <c r="K4" s="1266"/>
      <c r="L4" s="1266"/>
      <c r="M4" s="1266"/>
      <c r="N4" s="1266"/>
      <c r="O4" s="1266"/>
      <c r="P4" s="1266"/>
      <c r="Q4" s="1266"/>
      <c r="R4" s="1266"/>
      <c r="S4" s="1266"/>
      <c r="T4" s="1266"/>
      <c r="U4" s="1266"/>
    </row>
    <row r="5" spans="1:21" ht="17.25" customHeight="1" x14ac:dyDescent="0.3">
      <c r="A5" s="1268" t="s">
        <v>476</v>
      </c>
      <c r="B5" s="1269"/>
      <c r="C5" s="1269"/>
      <c r="D5" s="1269"/>
      <c r="E5" s="1269"/>
      <c r="F5" s="1269"/>
      <c r="G5" s="1269"/>
      <c r="H5" s="1269"/>
      <c r="I5" s="1269"/>
      <c r="J5" s="1269"/>
      <c r="K5" s="1269"/>
      <c r="L5" s="1269"/>
      <c r="M5" s="1269"/>
      <c r="N5" s="1269"/>
      <c r="O5" s="1269"/>
      <c r="P5" s="1269"/>
      <c r="Q5" s="1269"/>
      <c r="R5" s="1269"/>
      <c r="S5" s="1269"/>
      <c r="T5" s="1269"/>
      <c r="U5" s="1269"/>
    </row>
    <row r="6" spans="1:21" ht="46.5" customHeight="1" thickBot="1" x14ac:dyDescent="0.3">
      <c r="A6" s="1279" t="s">
        <v>630</v>
      </c>
      <c r="B6" s="1279"/>
      <c r="C6" s="1279"/>
      <c r="D6" s="1279"/>
      <c r="E6" s="1279"/>
      <c r="F6" s="1279"/>
      <c r="G6" s="1279"/>
      <c r="H6" s="1279"/>
      <c r="I6" s="1279"/>
      <c r="J6" s="1279"/>
      <c r="K6" s="1279"/>
      <c r="L6" s="1279"/>
      <c r="M6" s="1279"/>
      <c r="N6" s="1279"/>
      <c r="O6" s="1279"/>
      <c r="P6" s="1279"/>
      <c r="Q6" s="1279"/>
      <c r="R6" s="1279"/>
      <c r="S6" s="1279"/>
      <c r="T6" s="1279"/>
      <c r="U6" s="1279"/>
    </row>
    <row r="7" spans="1:21" ht="42" customHeight="1" x14ac:dyDescent="0.25">
      <c r="A7" s="416" t="s">
        <v>64</v>
      </c>
      <c r="B7" s="416" t="s">
        <v>94</v>
      </c>
      <c r="C7" s="416" t="s">
        <v>172</v>
      </c>
      <c r="D7" s="416" t="s">
        <v>607</v>
      </c>
      <c r="E7" s="538" t="s">
        <v>618</v>
      </c>
      <c r="F7" s="538" t="s">
        <v>472</v>
      </c>
      <c r="G7" s="416" t="s">
        <v>24</v>
      </c>
      <c r="H7" s="416" t="s">
        <v>450</v>
      </c>
      <c r="I7" s="416" t="s">
        <v>42</v>
      </c>
      <c r="J7" s="416" t="s">
        <v>25</v>
      </c>
      <c r="K7" s="416" t="s">
        <v>303</v>
      </c>
      <c r="L7" s="417" t="s">
        <v>475</v>
      </c>
      <c r="M7" s="1251" t="s">
        <v>178</v>
      </c>
      <c r="N7" s="1251"/>
      <c r="O7" s="416" t="s">
        <v>177</v>
      </c>
      <c r="P7" s="416" t="s">
        <v>80</v>
      </c>
      <c r="Q7" s="416" t="s">
        <v>304</v>
      </c>
      <c r="R7" s="417" t="s">
        <v>179</v>
      </c>
      <c r="S7" s="1277" t="s">
        <v>180</v>
      </c>
      <c r="T7" s="1278"/>
      <c r="U7" s="416" t="s">
        <v>28</v>
      </c>
    </row>
    <row r="8" spans="1:21" s="129" customFormat="1" ht="63.75" customHeight="1" x14ac:dyDescent="0.3">
      <c r="A8" s="649" t="s">
        <v>415</v>
      </c>
      <c r="B8" s="1086">
        <v>47548.530200000001</v>
      </c>
      <c r="C8" s="1086">
        <v>47316.530200000001</v>
      </c>
      <c r="D8" s="1086" t="e">
        <v>#REF!</v>
      </c>
      <c r="E8" s="1086">
        <v>5709.4012819999998</v>
      </c>
      <c r="F8" s="1086">
        <v>41607.128918000002</v>
      </c>
      <c r="G8" s="1086">
        <v>17146.892325000001</v>
      </c>
      <c r="H8" s="1050">
        <v>0.41211428836614444</v>
      </c>
      <c r="I8" s="1086">
        <v>24460.236593000001</v>
      </c>
      <c r="J8" s="1086">
        <v>13827.628074</v>
      </c>
      <c r="K8" s="1087">
        <v>0.33233795346109346</v>
      </c>
      <c r="L8" s="1088">
        <v>0.66</v>
      </c>
      <c r="M8" s="1051" t="s">
        <v>89</v>
      </c>
      <c r="N8" s="1089">
        <v>0.50354235372892941</v>
      </c>
      <c r="O8" s="1044">
        <v>3319.2642510000005</v>
      </c>
      <c r="P8" s="1044">
        <v>4596.5502731299994</v>
      </c>
      <c r="Q8" s="1090">
        <v>0.11047506503486348</v>
      </c>
      <c r="R8" s="870">
        <v>0.28999999999999998</v>
      </c>
      <c r="S8" s="85" t="s">
        <v>89</v>
      </c>
      <c r="T8" s="415">
        <v>0.38094850012021891</v>
      </c>
      <c r="U8" s="355" t="e">
        <v>#REF!</v>
      </c>
    </row>
    <row r="9" spans="1:21" s="129" customFormat="1" ht="54.75" customHeight="1" x14ac:dyDescent="0.3">
      <c r="A9" s="649" t="s">
        <v>416</v>
      </c>
      <c r="B9" s="1086">
        <v>171132.1507</v>
      </c>
      <c r="C9" s="1086">
        <v>173900.1507</v>
      </c>
      <c r="D9" s="1086" t="e">
        <v>#REF!</v>
      </c>
      <c r="E9" s="1086">
        <v>0</v>
      </c>
      <c r="F9" s="1086">
        <v>173900.1507</v>
      </c>
      <c r="G9" s="1086">
        <v>46736.74994781</v>
      </c>
      <c r="H9" s="1050">
        <v>0.26875623603361259</v>
      </c>
      <c r="I9" s="1086">
        <v>127163.40075219001</v>
      </c>
      <c r="J9" s="1086">
        <v>36065.959351500002</v>
      </c>
      <c r="K9" s="1087">
        <v>0.20739464115657033</v>
      </c>
      <c r="L9" s="1051">
        <v>0.66</v>
      </c>
      <c r="M9" s="1051" t="s">
        <v>89</v>
      </c>
      <c r="N9" s="1059">
        <v>0.31423430478268233</v>
      </c>
      <c r="O9" s="1044">
        <v>10670.790596309998</v>
      </c>
      <c r="P9" s="1044">
        <v>7853.9764665100001</v>
      </c>
      <c r="Q9" s="1090">
        <v>4.5163712825408153E-2</v>
      </c>
      <c r="R9" s="88">
        <v>0.28999999999999998</v>
      </c>
      <c r="S9" s="85" t="s">
        <v>89</v>
      </c>
      <c r="T9" s="415">
        <v>0.15573694077726952</v>
      </c>
      <c r="U9" s="355" t="e">
        <v>#REF!</v>
      </c>
    </row>
    <row r="10" spans="1:21" s="129" customFormat="1" ht="34.5" customHeight="1" x14ac:dyDescent="0.3">
      <c r="A10" s="649" t="s">
        <v>417</v>
      </c>
      <c r="B10" s="1086">
        <v>43193.549813999998</v>
      </c>
      <c r="C10" s="1086">
        <v>42461.549813999998</v>
      </c>
      <c r="D10" s="1086" t="e">
        <v>#REF!</v>
      </c>
      <c r="E10" s="1086">
        <v>0</v>
      </c>
      <c r="F10" s="1086">
        <v>42461.549813999998</v>
      </c>
      <c r="G10" s="1086">
        <v>37444.437128100006</v>
      </c>
      <c r="H10" s="1050">
        <v>0.88184339224834885</v>
      </c>
      <c r="I10" s="1086">
        <v>5017.1126858999924</v>
      </c>
      <c r="J10" s="1086">
        <v>23373.289678000001</v>
      </c>
      <c r="K10" s="1087">
        <v>0.55045776191366413</v>
      </c>
      <c r="L10" s="1051">
        <v>0.66</v>
      </c>
      <c r="M10" s="1051" t="s">
        <v>29</v>
      </c>
      <c r="N10" s="1091">
        <v>0.83402691199040013</v>
      </c>
      <c r="O10" s="1044">
        <v>14071.147450100005</v>
      </c>
      <c r="P10" s="1044">
        <v>9424.8665578500004</v>
      </c>
      <c r="Q10" s="1090">
        <v>0.22196237770724345</v>
      </c>
      <c r="R10" s="88">
        <v>0.28999999999999998</v>
      </c>
      <c r="S10" s="85" t="s">
        <v>29</v>
      </c>
      <c r="T10" s="1041">
        <v>0.76538750933532229</v>
      </c>
      <c r="U10" s="355" t="e">
        <v>#REF!</v>
      </c>
    </row>
    <row r="11" spans="1:21" s="129" customFormat="1" ht="34.5" customHeight="1" x14ac:dyDescent="0.3">
      <c r="A11" s="649" t="s">
        <v>613</v>
      </c>
      <c r="B11" s="1086">
        <v>1500</v>
      </c>
      <c r="C11" s="1086">
        <v>1500</v>
      </c>
      <c r="D11" s="1086"/>
      <c r="E11" s="1086">
        <v>0</v>
      </c>
      <c r="F11" s="1086">
        <v>1500</v>
      </c>
      <c r="G11" s="1086">
        <v>1126.804946</v>
      </c>
      <c r="H11" s="1050">
        <v>0.75120329733333335</v>
      </c>
      <c r="I11" s="1086">
        <v>373.19505400000003</v>
      </c>
      <c r="J11" s="1086">
        <v>1056.675747</v>
      </c>
      <c r="K11" s="1087">
        <v>0.70445049800000004</v>
      </c>
      <c r="L11" s="1051">
        <v>0.66</v>
      </c>
      <c r="M11" s="1051" t="s">
        <v>87</v>
      </c>
      <c r="N11" s="1076">
        <v>1.0673492393939394</v>
      </c>
      <c r="O11" s="1044"/>
      <c r="P11" s="1044">
        <v>531.88400100000001</v>
      </c>
      <c r="Q11" s="1090">
        <v>0.35458933400000003</v>
      </c>
      <c r="R11" s="88"/>
      <c r="S11" s="85" t="s">
        <v>89</v>
      </c>
      <c r="T11" s="415"/>
      <c r="U11" s="355"/>
    </row>
    <row r="12" spans="1:21" s="129" customFormat="1" ht="42" customHeight="1" x14ac:dyDescent="0.3">
      <c r="A12" s="649" t="s">
        <v>389</v>
      </c>
      <c r="B12" s="1086">
        <v>89163.056446999995</v>
      </c>
      <c r="C12" s="1086">
        <v>89163.056446999995</v>
      </c>
      <c r="D12" s="1086">
        <v>0</v>
      </c>
      <c r="E12" s="1086">
        <v>0</v>
      </c>
      <c r="F12" s="1086">
        <v>89163.056446999995</v>
      </c>
      <c r="G12" s="1086">
        <v>77655.060733940016</v>
      </c>
      <c r="H12" s="1050">
        <v>0.87093314011840184</v>
      </c>
      <c r="I12" s="1086">
        <v>11507.99571305998</v>
      </c>
      <c r="J12" s="1086">
        <v>37893.305743750003</v>
      </c>
      <c r="K12" s="1050">
        <v>0.42498886033897249</v>
      </c>
      <c r="L12" s="1051">
        <v>0.66</v>
      </c>
      <c r="M12" s="1052" t="s">
        <v>89</v>
      </c>
      <c r="N12" s="1059">
        <v>0.64392251566510983</v>
      </c>
      <c r="O12" s="1044">
        <v>39761.754990190013</v>
      </c>
      <c r="P12" s="1044">
        <v>18447.912730930002</v>
      </c>
      <c r="Q12" s="1055">
        <v>0.20690085631929575</v>
      </c>
      <c r="R12" s="88">
        <v>0.28999999999999998</v>
      </c>
      <c r="S12" s="85" t="s">
        <v>29</v>
      </c>
      <c r="T12" s="1036">
        <v>0.71345122868722677</v>
      </c>
      <c r="U12" s="355" t="e">
        <v>#REF!</v>
      </c>
    </row>
    <row r="13" spans="1:21" s="129" customFormat="1" ht="42" customHeight="1" x14ac:dyDescent="0.3">
      <c r="A13" s="649" t="s">
        <v>419</v>
      </c>
      <c r="B13" s="1086">
        <v>3384</v>
      </c>
      <c r="C13" s="1086">
        <v>3384</v>
      </c>
      <c r="D13" s="1086" t="e">
        <v>#REF!</v>
      </c>
      <c r="E13" s="1092">
        <v>0</v>
      </c>
      <c r="F13" s="1086">
        <v>3384</v>
      </c>
      <c r="G13" s="1086">
        <v>2694.2536230000001</v>
      </c>
      <c r="H13" s="1050">
        <v>0.79617423847517732</v>
      </c>
      <c r="I13" s="1086">
        <v>689.74637699999994</v>
      </c>
      <c r="J13" s="1086">
        <v>2532.0224349999999</v>
      </c>
      <c r="K13" s="1050">
        <v>0.74823358008274232</v>
      </c>
      <c r="L13" s="1051">
        <v>0.66</v>
      </c>
      <c r="M13" s="1051" t="s">
        <v>87</v>
      </c>
      <c r="N13" s="1093">
        <v>1.1336872425496096</v>
      </c>
      <c r="O13" s="1044">
        <v>162.2311880000002</v>
      </c>
      <c r="P13" s="1044">
        <v>1117.061404</v>
      </c>
      <c r="Q13" s="1055">
        <v>0.33010088770685581</v>
      </c>
      <c r="R13" s="88">
        <v>0.28999999999999998</v>
      </c>
      <c r="S13" s="85" t="s">
        <v>87</v>
      </c>
      <c r="T13" s="1045">
        <v>1.1382789231270891</v>
      </c>
      <c r="U13" s="355" t="e">
        <v>#REF!</v>
      </c>
    </row>
    <row r="14" spans="1:21" s="129" customFormat="1" ht="54" customHeight="1" x14ac:dyDescent="0.3">
      <c r="A14" s="649" t="s">
        <v>629</v>
      </c>
      <c r="B14" s="1086">
        <v>14000</v>
      </c>
      <c r="C14" s="1086">
        <v>14000</v>
      </c>
      <c r="D14" s="1092" t="e">
        <v>#REF!</v>
      </c>
      <c r="E14" s="1092">
        <v>0</v>
      </c>
      <c r="F14" s="1086">
        <v>14000</v>
      </c>
      <c r="G14" s="1086">
        <v>7992.6405750000004</v>
      </c>
      <c r="H14" s="1050">
        <v>0.57090289821428575</v>
      </c>
      <c r="I14" s="1086">
        <v>6007.3594249999996</v>
      </c>
      <c r="J14" s="1086">
        <v>7893.0060919999996</v>
      </c>
      <c r="K14" s="1050">
        <v>0.56378614942857141</v>
      </c>
      <c r="L14" s="1051">
        <v>0.66</v>
      </c>
      <c r="M14" s="1052" t="s">
        <v>29</v>
      </c>
      <c r="N14" s="1091">
        <v>0.85422143852813848</v>
      </c>
      <c r="O14" s="1044">
        <v>99.634483000000728</v>
      </c>
      <c r="P14" s="1044">
        <v>4686.8940654300004</v>
      </c>
      <c r="Q14" s="1055">
        <v>0.33477814753071433</v>
      </c>
      <c r="R14" s="88">
        <v>0.28999999999999998</v>
      </c>
      <c r="S14" s="85" t="s">
        <v>87</v>
      </c>
      <c r="T14" s="1045">
        <v>1.1544074052783253</v>
      </c>
      <c r="U14" s="355" t="e">
        <v>#REF!</v>
      </c>
    </row>
    <row r="15" spans="1:21" s="129" customFormat="1" ht="42" hidden="1" customHeight="1" x14ac:dyDescent="0.3">
      <c r="A15" s="408" t="s">
        <v>346</v>
      </c>
      <c r="B15" s="1061">
        <v>369921.28716100001</v>
      </c>
      <c r="C15" s="1061">
        <v>371725.28716100001</v>
      </c>
      <c r="D15" s="1075" t="e">
        <v>#REF!</v>
      </c>
      <c r="E15" s="1075">
        <v>5709.4012819999998</v>
      </c>
      <c r="F15" s="1061">
        <v>366015.88587900001</v>
      </c>
      <c r="G15" s="1061">
        <v>190796.83927885004</v>
      </c>
      <c r="H15" s="1063">
        <v>0.5212802138919318</v>
      </c>
      <c r="I15" s="1061">
        <v>175219.04660014997</v>
      </c>
      <c r="J15" s="1061">
        <v>122641.88712125002</v>
      </c>
      <c r="K15" s="1064">
        <v>0.33507257977811872</v>
      </c>
      <c r="L15" s="1064">
        <v>0.66</v>
      </c>
      <c r="M15" s="1068" t="s">
        <v>29</v>
      </c>
      <c r="N15" s="1059">
        <v>0.50768572693654346</v>
      </c>
      <c r="O15" s="1061">
        <v>68154.952157600012</v>
      </c>
      <c r="P15" s="1062">
        <v>46659.145498850005</v>
      </c>
      <c r="Q15" s="1068">
        <v>0.12747847101443815</v>
      </c>
      <c r="R15" s="409">
        <v>0.28999999999999998</v>
      </c>
      <c r="S15" s="409" t="s">
        <v>89</v>
      </c>
      <c r="T15" s="415">
        <v>0.43958093453254538</v>
      </c>
      <c r="U15" s="431" t="e">
        <v>#REF!</v>
      </c>
    </row>
    <row r="16" spans="1:21" s="129" customFormat="1" ht="57" hidden="1" customHeight="1" x14ac:dyDescent="0.3">
      <c r="A16" s="407" t="s">
        <v>415</v>
      </c>
      <c r="B16" s="1086">
        <v>0</v>
      </c>
      <c r="C16" s="1086">
        <v>0</v>
      </c>
      <c r="D16" s="1094" t="e">
        <v>#REF!</v>
      </c>
      <c r="E16" s="1094">
        <v>0</v>
      </c>
      <c r="F16" s="1094">
        <v>0</v>
      </c>
      <c r="G16" s="1094">
        <v>0</v>
      </c>
      <c r="H16" s="1050">
        <v>0</v>
      </c>
      <c r="I16" s="1094">
        <v>0</v>
      </c>
      <c r="J16" s="1086">
        <v>0</v>
      </c>
      <c r="K16" s="1050">
        <v>0</v>
      </c>
      <c r="L16" s="1051">
        <v>0.66</v>
      </c>
      <c r="M16" s="1052" t="s">
        <v>89</v>
      </c>
      <c r="N16" s="1059">
        <v>0</v>
      </c>
      <c r="O16" s="1044">
        <v>0</v>
      </c>
      <c r="P16" s="1044">
        <v>0</v>
      </c>
      <c r="Q16" s="1055">
        <v>0</v>
      </c>
      <c r="R16" s="413">
        <v>0.28999999999999998</v>
      </c>
      <c r="S16" s="414" t="s">
        <v>89</v>
      </c>
      <c r="T16" s="630">
        <v>0</v>
      </c>
      <c r="U16" s="355">
        <v>0</v>
      </c>
    </row>
    <row r="17" spans="1:21" s="129" customFormat="1" ht="59.25" hidden="1" customHeight="1" thickBot="1" x14ac:dyDescent="0.3">
      <c r="A17" s="407" t="s">
        <v>416</v>
      </c>
      <c r="B17" s="1086">
        <v>0</v>
      </c>
      <c r="C17" s="1086">
        <v>0</v>
      </c>
      <c r="D17" s="1094" t="e">
        <v>#REF!</v>
      </c>
      <c r="E17" s="1094">
        <v>0</v>
      </c>
      <c r="F17" s="1086">
        <v>0</v>
      </c>
      <c r="G17" s="1086">
        <v>0</v>
      </c>
      <c r="H17" s="1050">
        <v>0</v>
      </c>
      <c r="I17" s="1086">
        <v>0</v>
      </c>
      <c r="J17" s="1086">
        <v>0</v>
      </c>
      <c r="K17" s="1050">
        <v>0</v>
      </c>
      <c r="L17" s="1051">
        <v>0.66</v>
      </c>
      <c r="M17" s="1052" t="s">
        <v>89</v>
      </c>
      <c r="N17" s="1059">
        <v>0</v>
      </c>
      <c r="O17" s="1044">
        <v>0</v>
      </c>
      <c r="P17" s="1044">
        <v>0</v>
      </c>
      <c r="Q17" s="1055">
        <v>0</v>
      </c>
      <c r="R17" s="376">
        <v>0.28999999999999998</v>
      </c>
      <c r="S17" s="350" t="s">
        <v>89</v>
      </c>
      <c r="T17" s="642">
        <v>0</v>
      </c>
      <c r="U17" s="355">
        <v>0</v>
      </c>
    </row>
    <row r="18" spans="1:21" s="130" customFormat="1" ht="33.75" hidden="1" customHeight="1" thickBot="1" x14ac:dyDescent="0.4">
      <c r="A18" s="418" t="s">
        <v>455</v>
      </c>
      <c r="B18" s="1095">
        <v>0</v>
      </c>
      <c r="C18" s="1095">
        <v>0</v>
      </c>
      <c r="D18" s="1095" t="e">
        <v>#REF!</v>
      </c>
      <c r="E18" s="1095">
        <v>0</v>
      </c>
      <c r="F18" s="1095">
        <v>0</v>
      </c>
      <c r="G18" s="1095">
        <v>0</v>
      </c>
      <c r="H18" s="1096">
        <v>0</v>
      </c>
      <c r="I18" s="1095">
        <v>0</v>
      </c>
      <c r="J18" s="1095">
        <v>0</v>
      </c>
      <c r="K18" s="1096">
        <v>0</v>
      </c>
      <c r="L18" s="1097">
        <v>0.66</v>
      </c>
      <c r="M18" s="1098" t="s">
        <v>89</v>
      </c>
      <c r="N18" s="1099">
        <v>0</v>
      </c>
      <c r="O18" s="1100">
        <v>0</v>
      </c>
      <c r="P18" s="1100">
        <v>0</v>
      </c>
      <c r="Q18" s="1098">
        <v>0</v>
      </c>
      <c r="R18" s="419">
        <v>0.28999999999999998</v>
      </c>
      <c r="S18" s="419" t="s">
        <v>89</v>
      </c>
      <c r="T18" s="643">
        <v>0</v>
      </c>
      <c r="U18" s="431">
        <v>0</v>
      </c>
    </row>
    <row r="19" spans="1:21" s="130" customFormat="1" ht="34.5" customHeight="1" thickBot="1" x14ac:dyDescent="0.4">
      <c r="A19" s="412" t="s">
        <v>70</v>
      </c>
      <c r="B19" s="1101">
        <v>369921.28716100001</v>
      </c>
      <c r="C19" s="1102">
        <v>371725.28716100001</v>
      </c>
      <c r="D19" s="1101" t="e">
        <v>#REF!</v>
      </c>
      <c r="E19" s="1101">
        <v>5709.4012819999998</v>
      </c>
      <c r="F19" s="1080">
        <v>366015.88587900001</v>
      </c>
      <c r="G19" s="1102">
        <v>190796.83927885004</v>
      </c>
      <c r="H19" s="1081">
        <v>0.5212802138919318</v>
      </c>
      <c r="I19" s="1080">
        <v>175219.04660014997</v>
      </c>
      <c r="J19" s="1080">
        <v>122641.88712125002</v>
      </c>
      <c r="K19" s="1082">
        <v>0.33507257977811872</v>
      </c>
      <c r="L19" s="1082">
        <v>0.66</v>
      </c>
      <c r="M19" s="1083" t="s">
        <v>89</v>
      </c>
      <c r="N19" s="1103">
        <v>0.50768572693654346</v>
      </c>
      <c r="O19" s="1080">
        <v>68154.952157600012</v>
      </c>
      <c r="P19" s="1085">
        <v>46659.145498850005</v>
      </c>
      <c r="Q19" s="1083">
        <v>0.12747847101443815</v>
      </c>
      <c r="R19" s="420">
        <v>0.28999999999999998</v>
      </c>
      <c r="S19" s="420" t="s">
        <v>89</v>
      </c>
      <c r="T19" s="399">
        <v>0.43958093453254538</v>
      </c>
      <c r="U19" s="432" t="e">
        <v>#REF!</v>
      </c>
    </row>
    <row r="20" spans="1:21" ht="25.5" customHeight="1" x14ac:dyDescent="0.35">
      <c r="A20" s="84" t="s">
        <v>669</v>
      </c>
      <c r="B20" s="84"/>
      <c r="C20" s="391"/>
      <c r="D20" s="391"/>
      <c r="E20" s="391"/>
      <c r="F20" s="264"/>
      <c r="G20" s="264"/>
      <c r="H20" s="251"/>
      <c r="I20" s="251"/>
      <c r="J20" s="84"/>
      <c r="K20" s="84"/>
      <c r="L20" s="84"/>
      <c r="M20" s="84"/>
      <c r="N20" s="84"/>
      <c r="O20" s="84"/>
      <c r="P20" s="84"/>
      <c r="Q20" s="84"/>
      <c r="R20" s="84"/>
      <c r="S20" s="84"/>
      <c r="T20" s="84"/>
      <c r="U20" s="84"/>
    </row>
    <row r="21" spans="1:21" ht="21" customHeight="1" x14ac:dyDescent="0.35">
      <c r="A21" s="352" t="s">
        <v>476</v>
      </c>
      <c r="B21" s="84"/>
      <c r="C21" s="84"/>
      <c r="D21" s="84"/>
      <c r="E21" s="84"/>
      <c r="F21" s="264"/>
      <c r="G21" s="84"/>
      <c r="H21" s="251"/>
      <c r="I21" s="251"/>
      <c r="J21" s="84"/>
      <c r="K21" s="84"/>
      <c r="L21" s="84"/>
      <c r="M21" s="84"/>
      <c r="N21" s="84"/>
      <c r="O21" s="84"/>
      <c r="P21" s="84"/>
      <c r="Q21" s="84"/>
      <c r="R21" s="84"/>
      <c r="S21" s="84"/>
      <c r="T21" s="84"/>
      <c r="U21" s="84"/>
    </row>
    <row r="22" spans="1:21" ht="30.75" customHeight="1" thickBot="1" x14ac:dyDescent="0.3">
      <c r="A22" s="1280" t="s">
        <v>482</v>
      </c>
      <c r="B22" s="1281"/>
      <c r="C22" s="1281"/>
      <c r="D22" s="1281"/>
      <c r="E22" s="1281"/>
      <c r="F22" s="1281"/>
      <c r="G22" s="1281"/>
      <c r="H22" s="1281"/>
      <c r="I22" s="1281"/>
      <c r="J22" s="1281"/>
      <c r="K22" s="1281"/>
      <c r="L22" s="1281"/>
      <c r="M22" s="1281"/>
      <c r="N22" s="1281"/>
      <c r="O22" s="1281"/>
      <c r="P22" s="1281"/>
      <c r="Q22" s="1281"/>
      <c r="R22" s="1281"/>
      <c r="S22" s="1281"/>
      <c r="T22" s="1281"/>
      <c r="U22" s="1281"/>
    </row>
    <row r="23" spans="1:21" ht="42.75" customHeight="1" x14ac:dyDescent="0.25">
      <c r="A23" s="416" t="s">
        <v>64</v>
      </c>
      <c r="B23" s="416" t="s">
        <v>94</v>
      </c>
      <c r="C23" s="416" t="s">
        <v>172</v>
      </c>
      <c r="D23" s="416" t="s">
        <v>607</v>
      </c>
      <c r="E23" s="538" t="s">
        <v>618</v>
      </c>
      <c r="F23" s="538" t="s">
        <v>472</v>
      </c>
      <c r="G23" s="416" t="s">
        <v>24</v>
      </c>
      <c r="H23" s="416" t="s">
        <v>450</v>
      </c>
      <c r="I23" s="416" t="s">
        <v>42</v>
      </c>
      <c r="J23" s="416" t="s">
        <v>25</v>
      </c>
      <c r="K23" s="416" t="s">
        <v>303</v>
      </c>
      <c r="L23" s="417" t="s">
        <v>475</v>
      </c>
      <c r="M23" s="1251" t="s">
        <v>178</v>
      </c>
      <c r="N23" s="1251"/>
      <c r="O23" s="416" t="s">
        <v>177</v>
      </c>
      <c r="P23" s="416" t="s">
        <v>80</v>
      </c>
      <c r="Q23" s="416" t="s">
        <v>304</v>
      </c>
      <c r="R23" s="416" t="s">
        <v>179</v>
      </c>
      <c r="S23" s="1263" t="s">
        <v>180</v>
      </c>
      <c r="T23" s="1264"/>
      <c r="U23" s="416" t="s">
        <v>28</v>
      </c>
    </row>
    <row r="24" spans="1:21" ht="42.75" customHeight="1" x14ac:dyDescent="0.25">
      <c r="A24" s="407" t="s">
        <v>493</v>
      </c>
      <c r="B24" s="1044">
        <v>768555</v>
      </c>
      <c r="C24" s="1048">
        <v>768555</v>
      </c>
      <c r="D24" s="1044" t="e">
        <v>#REF!</v>
      </c>
      <c r="E24" s="1044">
        <v>0</v>
      </c>
      <c r="F24" s="1044">
        <v>768555</v>
      </c>
      <c r="G24" s="1044">
        <v>768514.5</v>
      </c>
      <c r="H24" s="1050">
        <v>0.99994730370630602</v>
      </c>
      <c r="I24" s="1044">
        <v>40.5</v>
      </c>
      <c r="J24" s="1044">
        <v>629480.27750803006</v>
      </c>
      <c r="K24" s="1050">
        <v>0.81904389081852313</v>
      </c>
      <c r="L24" s="1051">
        <v>0.66</v>
      </c>
      <c r="M24" s="1052" t="s">
        <v>87</v>
      </c>
      <c r="N24" s="1076">
        <v>1.2409755921492773</v>
      </c>
      <c r="O24" s="1044">
        <v>139034.22249196994</v>
      </c>
      <c r="P24" s="1044">
        <v>69607.179445999995</v>
      </c>
      <c r="Q24" s="1077">
        <v>9.0568898056742841E-2</v>
      </c>
      <c r="R24" s="88">
        <v>0.28999999999999998</v>
      </c>
      <c r="S24" s="88" t="s">
        <v>89</v>
      </c>
      <c r="T24" s="642">
        <v>0.31230654502325123</v>
      </c>
      <c r="U24" s="355" t="e">
        <v>#REF!</v>
      </c>
    </row>
    <row r="25" spans="1:21" ht="59.25" customHeight="1" x14ac:dyDescent="0.25">
      <c r="A25" s="407" t="s">
        <v>418</v>
      </c>
      <c r="B25" s="1044">
        <v>95690</v>
      </c>
      <c r="C25" s="1048">
        <v>93953</v>
      </c>
      <c r="D25" s="1044" t="e">
        <v>#REF!</v>
      </c>
      <c r="E25" s="1044">
        <v>0</v>
      </c>
      <c r="F25" s="1044">
        <v>93953</v>
      </c>
      <c r="G25" s="1044">
        <v>36492.13927503</v>
      </c>
      <c r="H25" s="1050">
        <v>0.38840845183261846</v>
      </c>
      <c r="I25" s="1044">
        <v>57460.86072497</v>
      </c>
      <c r="J25" s="1044">
        <v>28446.960867330003</v>
      </c>
      <c r="K25" s="1050">
        <v>0.30277863258576099</v>
      </c>
      <c r="L25" s="1051">
        <v>0.66</v>
      </c>
      <c r="M25" s="1052" t="s">
        <v>89</v>
      </c>
      <c r="N25" s="1078">
        <v>0.45875550391781966</v>
      </c>
      <c r="O25" s="1044">
        <v>8045.1784076999975</v>
      </c>
      <c r="P25" s="1044">
        <v>11976.013908729999</v>
      </c>
      <c r="Q25" s="1077">
        <v>0.12746813735303822</v>
      </c>
      <c r="R25" s="88">
        <v>0.28999999999999998</v>
      </c>
      <c r="S25" s="88" t="s">
        <v>89</v>
      </c>
      <c r="T25" s="415">
        <v>0.43954530121737317</v>
      </c>
      <c r="U25" s="355" t="e">
        <v>#REF!</v>
      </c>
    </row>
    <row r="26" spans="1:21" s="129" customFormat="1" ht="63.75" customHeight="1" x14ac:dyDescent="0.3">
      <c r="A26" s="407" t="s">
        <v>491</v>
      </c>
      <c r="B26" s="1044">
        <v>22822.518</v>
      </c>
      <c r="C26" s="1048">
        <v>22822.518</v>
      </c>
      <c r="D26" s="1044" t="e">
        <v>#REF!</v>
      </c>
      <c r="E26" s="1044">
        <v>0</v>
      </c>
      <c r="F26" s="1044">
        <v>22822.518</v>
      </c>
      <c r="G26" s="1044">
        <v>19252.291308</v>
      </c>
      <c r="H26" s="1050">
        <v>0.84356560954404769</v>
      </c>
      <c r="I26" s="1044">
        <v>3570.2266920000002</v>
      </c>
      <c r="J26" s="1044">
        <v>18577.522265</v>
      </c>
      <c r="K26" s="1050">
        <v>0.81399967632844017</v>
      </c>
      <c r="L26" s="1051">
        <v>0.66</v>
      </c>
      <c r="M26" s="1052" t="s">
        <v>87</v>
      </c>
      <c r="N26" s="1079">
        <v>1.2333328429218791</v>
      </c>
      <c r="O26" s="1044">
        <v>674.76904300000024</v>
      </c>
      <c r="P26" s="1044">
        <v>5641.1351391999997</v>
      </c>
      <c r="Q26" s="1055">
        <v>0.24717409092195697</v>
      </c>
      <c r="R26" s="88">
        <v>0.28999999999999998</v>
      </c>
      <c r="S26" s="88" t="s">
        <v>29</v>
      </c>
      <c r="T26" s="1041">
        <v>0.85232445145502411</v>
      </c>
      <c r="U26" s="355" t="e">
        <v>#REF!</v>
      </c>
    </row>
    <row r="27" spans="1:21" s="129" customFormat="1" ht="99.75" customHeight="1" x14ac:dyDescent="0.3">
      <c r="A27" s="407" t="s">
        <v>492</v>
      </c>
      <c r="B27" s="1044">
        <v>31007</v>
      </c>
      <c r="C27" s="1048">
        <v>30218</v>
      </c>
      <c r="D27" s="1044" t="e">
        <v>#REF!</v>
      </c>
      <c r="E27" s="1044">
        <v>0</v>
      </c>
      <c r="F27" s="1044">
        <v>30218</v>
      </c>
      <c r="G27" s="1044">
        <v>17957.001938000001</v>
      </c>
      <c r="H27" s="1050">
        <v>0.59424852531603689</v>
      </c>
      <c r="I27" s="1044">
        <v>12260.998061999999</v>
      </c>
      <c r="J27" s="1044">
        <v>13018.798183000001</v>
      </c>
      <c r="K27" s="1050">
        <v>0.43082924690581775</v>
      </c>
      <c r="L27" s="1051">
        <v>0.66</v>
      </c>
      <c r="M27" s="1052" t="s">
        <v>89</v>
      </c>
      <c r="N27" s="1078">
        <v>0.65277158622093601</v>
      </c>
      <c r="O27" s="1044">
        <v>4938.2037550000005</v>
      </c>
      <c r="P27" s="1044">
        <v>6866.0706372899995</v>
      </c>
      <c r="Q27" s="1055">
        <v>0.22721790447051424</v>
      </c>
      <c r="R27" s="88">
        <v>0.28999999999999998</v>
      </c>
      <c r="S27" s="88" t="s">
        <v>29</v>
      </c>
      <c r="T27" s="1041">
        <v>0.78351001541556642</v>
      </c>
      <c r="U27" s="355" t="e">
        <v>#REF!</v>
      </c>
    </row>
    <row r="28" spans="1:21" s="129" customFormat="1" ht="42" customHeight="1" x14ac:dyDescent="0.3">
      <c r="A28" s="407" t="s">
        <v>459</v>
      </c>
      <c r="B28" s="1044">
        <v>3000</v>
      </c>
      <c r="C28" s="1048">
        <v>3000</v>
      </c>
      <c r="D28" s="1044" t="e">
        <v>#REF!</v>
      </c>
      <c r="E28" s="1044">
        <v>0</v>
      </c>
      <c r="F28" s="1044">
        <v>3000</v>
      </c>
      <c r="G28" s="1044">
        <v>2573.2642179999998</v>
      </c>
      <c r="H28" s="1050">
        <v>0.85775473933333324</v>
      </c>
      <c r="I28" s="1044">
        <v>426.7357820000002</v>
      </c>
      <c r="J28" s="1044">
        <v>2496.1284110000001</v>
      </c>
      <c r="K28" s="1050">
        <v>0.83204280366666672</v>
      </c>
      <c r="L28" s="1051">
        <v>0.66</v>
      </c>
      <c r="M28" s="1052" t="s">
        <v>87</v>
      </c>
      <c r="N28" s="1079">
        <v>1.2606709146464647</v>
      </c>
      <c r="O28" s="1044">
        <v>77.135806999999659</v>
      </c>
      <c r="P28" s="1044">
        <v>1028.7964260000001</v>
      </c>
      <c r="Q28" s="1055">
        <v>0.34293214200000005</v>
      </c>
      <c r="R28" s="88">
        <v>0.28999999999999998</v>
      </c>
      <c r="S28" s="85" t="s">
        <v>87</v>
      </c>
      <c r="T28" s="871">
        <v>1.1825246275862071</v>
      </c>
      <c r="U28" s="355" t="e">
        <v>#REF!</v>
      </c>
    </row>
    <row r="29" spans="1:21" s="129" customFormat="1" ht="42" customHeight="1" x14ac:dyDescent="0.3">
      <c r="A29" s="412" t="s">
        <v>70</v>
      </c>
      <c r="B29" s="1080">
        <v>921074.51800000004</v>
      </c>
      <c r="C29" s="1080">
        <v>918548.51800000004</v>
      </c>
      <c r="D29" s="1080" t="e">
        <v>#REF!</v>
      </c>
      <c r="E29" s="1080">
        <v>0</v>
      </c>
      <c r="F29" s="1080">
        <v>918548.51800000004</v>
      </c>
      <c r="G29" s="1080">
        <v>844789.19673902995</v>
      </c>
      <c r="H29" s="1081">
        <v>0.91970013579514576</v>
      </c>
      <c r="I29" s="1080">
        <v>73759.321260970086</v>
      </c>
      <c r="J29" s="1080">
        <v>692019.68723436003</v>
      </c>
      <c r="K29" s="1082">
        <v>0.75338392439098134</v>
      </c>
      <c r="L29" s="1082">
        <v>0.66</v>
      </c>
      <c r="M29" s="1083" t="s">
        <v>87</v>
      </c>
      <c r="N29" s="1084">
        <v>1.1414907945317898</v>
      </c>
      <c r="O29" s="1080">
        <v>152769.50950466996</v>
      </c>
      <c r="P29" s="1085">
        <v>95119.195557219995</v>
      </c>
      <c r="Q29" s="1083">
        <v>0.10355380656900694</v>
      </c>
      <c r="R29" s="420">
        <v>0.28999999999999998</v>
      </c>
      <c r="S29" s="420" t="s">
        <v>89</v>
      </c>
      <c r="T29" s="415">
        <v>0.35708209161726534</v>
      </c>
      <c r="U29" s="432" t="e">
        <v>#REF!</v>
      </c>
    </row>
    <row r="30" spans="1:21" ht="30.75" customHeight="1" x14ac:dyDescent="0.25">
      <c r="A30" s="1262" t="s">
        <v>669</v>
      </c>
      <c r="B30" s="1262"/>
      <c r="C30" s="1262"/>
      <c r="D30" s="1262"/>
      <c r="E30" s="1262"/>
      <c r="F30" s="1262"/>
      <c r="G30" s="1262"/>
      <c r="H30" s="1262"/>
      <c r="I30" s="1262"/>
      <c r="J30" s="1262"/>
      <c r="K30" s="1262"/>
      <c r="L30" s="1262"/>
      <c r="M30" s="1262"/>
      <c r="N30" s="1262"/>
      <c r="O30" s="1262"/>
      <c r="P30" s="1262"/>
      <c r="Q30" s="1262"/>
      <c r="R30" s="351"/>
      <c r="S30" s="351"/>
      <c r="T30" s="351"/>
    </row>
    <row r="31" spans="1:21" ht="27" customHeight="1" x14ac:dyDescent="0.35">
      <c r="A31" s="352" t="s">
        <v>476</v>
      </c>
      <c r="B31" s="84"/>
      <c r="C31" s="84"/>
      <c r="D31" s="84"/>
      <c r="E31" s="84"/>
      <c r="F31" s="353"/>
      <c r="G31" s="84"/>
      <c r="H31" s="251"/>
      <c r="I31" s="251"/>
      <c r="J31" s="391"/>
      <c r="K31" s="84"/>
      <c r="L31" s="84"/>
      <c r="M31" s="84"/>
      <c r="N31" s="84"/>
      <c r="O31" s="84"/>
      <c r="P31" s="391"/>
      <c r="Q31" s="84"/>
      <c r="R31" s="84"/>
      <c r="S31" s="84"/>
      <c r="T31" s="84"/>
      <c r="U31" s="84"/>
    </row>
    <row r="32" spans="1:21" ht="30" customHeight="1" thickBot="1" x14ac:dyDescent="0.3">
      <c r="A32" s="1274" t="s">
        <v>494</v>
      </c>
      <c r="B32" s="1275"/>
      <c r="C32" s="1275"/>
      <c r="D32" s="1275"/>
      <c r="E32" s="1275"/>
      <c r="F32" s="1275"/>
      <c r="G32" s="1275"/>
      <c r="H32" s="1275"/>
      <c r="I32" s="1275"/>
      <c r="J32" s="1275"/>
      <c r="K32" s="1275"/>
      <c r="L32" s="1275"/>
      <c r="M32" s="1275"/>
      <c r="N32" s="1275"/>
      <c r="O32" s="1275"/>
      <c r="P32" s="1275"/>
      <c r="Q32" s="1275"/>
      <c r="R32" s="1275"/>
      <c r="S32" s="1275"/>
      <c r="T32" s="1275"/>
      <c r="U32" s="1276"/>
    </row>
    <row r="33" spans="1:21" ht="66.75" customHeight="1" x14ac:dyDescent="0.25">
      <c r="A33" s="416" t="s">
        <v>64</v>
      </c>
      <c r="B33" s="416" t="s">
        <v>94</v>
      </c>
      <c r="C33" s="416" t="s">
        <v>172</v>
      </c>
      <c r="D33" s="416" t="s">
        <v>607</v>
      </c>
      <c r="E33" s="538" t="s">
        <v>618</v>
      </c>
      <c r="F33" s="538" t="s">
        <v>472</v>
      </c>
      <c r="G33" s="416" t="s">
        <v>24</v>
      </c>
      <c r="H33" s="416" t="s">
        <v>450</v>
      </c>
      <c r="I33" s="416" t="s">
        <v>42</v>
      </c>
      <c r="J33" s="416" t="s">
        <v>25</v>
      </c>
      <c r="K33" s="416" t="s">
        <v>303</v>
      </c>
      <c r="L33" s="417" t="s">
        <v>475</v>
      </c>
      <c r="M33" s="1251" t="s">
        <v>178</v>
      </c>
      <c r="N33" s="1251"/>
      <c r="O33" s="416" t="s">
        <v>177</v>
      </c>
      <c r="P33" s="416" t="s">
        <v>80</v>
      </c>
      <c r="Q33" s="416" t="s">
        <v>304</v>
      </c>
      <c r="R33" s="416" t="s">
        <v>179</v>
      </c>
      <c r="S33" s="1263" t="s">
        <v>180</v>
      </c>
      <c r="T33" s="1264"/>
      <c r="U33" s="416" t="s">
        <v>28</v>
      </c>
    </row>
    <row r="34" spans="1:21" s="129" customFormat="1" ht="39.75" customHeight="1" x14ac:dyDescent="0.3">
      <c r="A34" s="407" t="s">
        <v>422</v>
      </c>
      <c r="B34" s="1044">
        <v>5170.9739659999996</v>
      </c>
      <c r="C34" s="1048">
        <v>5170.9739659999996</v>
      </c>
      <c r="D34" s="1044" t="e">
        <v>#REF!</v>
      </c>
      <c r="E34" s="1044">
        <v>0</v>
      </c>
      <c r="F34" s="1049">
        <v>5170.9739659999996</v>
      </c>
      <c r="G34" s="1044">
        <v>5101.44296201</v>
      </c>
      <c r="H34" s="1050">
        <v>0.98655359619925043</v>
      </c>
      <c r="I34" s="1044">
        <v>69.53100398999959</v>
      </c>
      <c r="J34" s="1044">
        <v>4798.2807790099996</v>
      </c>
      <c r="K34" s="1050">
        <v>0.92792592083415648</v>
      </c>
      <c r="L34" s="1051">
        <v>0.66</v>
      </c>
      <c r="M34" s="1052" t="s">
        <v>87</v>
      </c>
      <c r="N34" s="1053">
        <v>1.4059483649002371</v>
      </c>
      <c r="O34" s="1054">
        <v>303.16218300000037</v>
      </c>
      <c r="P34" s="1044">
        <v>3333.30698996</v>
      </c>
      <c r="Q34" s="1055">
        <v>0.64461879171642311</v>
      </c>
      <c r="R34" s="543">
        <v>0.28999999999999998</v>
      </c>
      <c r="S34" s="414" t="s">
        <v>87</v>
      </c>
      <c r="T34" s="1042">
        <v>2.222823419711804</v>
      </c>
      <c r="U34" s="355" t="e">
        <v>#REF!</v>
      </c>
    </row>
    <row r="35" spans="1:21" s="129" customFormat="1" ht="39.75" customHeight="1" x14ac:dyDescent="0.3">
      <c r="A35" s="407" t="s">
        <v>573</v>
      </c>
      <c r="B35" s="1044">
        <v>7000</v>
      </c>
      <c r="C35" s="1048">
        <v>7000</v>
      </c>
      <c r="D35" s="1044" t="e">
        <v>#REF!</v>
      </c>
      <c r="E35" s="1044">
        <v>0</v>
      </c>
      <c r="F35" s="1044">
        <v>7000</v>
      </c>
      <c r="G35" s="1044">
        <v>3310.077902</v>
      </c>
      <c r="H35" s="1050">
        <v>0.47286827171428569</v>
      </c>
      <c r="I35" s="1044">
        <v>3689.922098</v>
      </c>
      <c r="J35" s="1044">
        <v>3116.8081320000001</v>
      </c>
      <c r="K35" s="1050">
        <v>0.44525830457142856</v>
      </c>
      <c r="L35" s="1051">
        <v>0.66</v>
      </c>
      <c r="M35" s="1052" t="s">
        <v>89</v>
      </c>
      <c r="N35" s="1056">
        <v>0.67463379480519481</v>
      </c>
      <c r="O35" s="1054">
        <v>193.26976999999988</v>
      </c>
      <c r="P35" s="1044">
        <v>1252.1539009999999</v>
      </c>
      <c r="Q35" s="1055">
        <v>0.17887912871428571</v>
      </c>
      <c r="R35" s="543">
        <v>0.28999999999999998</v>
      </c>
      <c r="S35" s="414" t="s">
        <v>89</v>
      </c>
      <c r="T35" s="1392">
        <v>0.61682458177339905</v>
      </c>
      <c r="U35" s="355" t="e">
        <v>#REF!</v>
      </c>
    </row>
    <row r="36" spans="1:21" s="129" customFormat="1" ht="21.75" x14ac:dyDescent="0.3">
      <c r="A36" s="407" t="s">
        <v>63</v>
      </c>
      <c r="B36" s="1044">
        <v>5000</v>
      </c>
      <c r="C36" s="1048">
        <v>5000</v>
      </c>
      <c r="D36" s="1044" t="e">
        <v>#REF!</v>
      </c>
      <c r="E36" s="1044">
        <v>0</v>
      </c>
      <c r="F36" s="1044">
        <v>5000</v>
      </c>
      <c r="G36" s="1044">
        <v>4665.1263948899996</v>
      </c>
      <c r="H36" s="1050">
        <v>0.93302527897799992</v>
      </c>
      <c r="I36" s="1044">
        <v>334.87360511000043</v>
      </c>
      <c r="J36" s="1044">
        <v>4137.9330420000006</v>
      </c>
      <c r="K36" s="1050">
        <v>0.82758660840000009</v>
      </c>
      <c r="L36" s="1057">
        <v>0.66</v>
      </c>
      <c r="M36" s="1057" t="s">
        <v>87</v>
      </c>
      <c r="N36" s="1058">
        <v>1.2539191036363637</v>
      </c>
      <c r="O36" s="1054">
        <v>527.19335288999901</v>
      </c>
      <c r="P36" s="1044">
        <v>1790.4321930000001</v>
      </c>
      <c r="Q36" s="1055">
        <v>0.3580864386</v>
      </c>
      <c r="R36" s="421">
        <v>0.28999999999999998</v>
      </c>
      <c r="S36" s="88" t="s">
        <v>87</v>
      </c>
      <c r="T36" s="1042">
        <v>1.2347808227586208</v>
      </c>
      <c r="U36" s="355" t="e">
        <v>#REF!</v>
      </c>
    </row>
    <row r="37" spans="1:21" s="129" customFormat="1" ht="43.5" x14ac:dyDescent="0.3">
      <c r="A37" s="407" t="s">
        <v>487</v>
      </c>
      <c r="B37" s="1044">
        <v>15615.530199999999</v>
      </c>
      <c r="C37" s="1048">
        <v>15615.530199999999</v>
      </c>
      <c r="D37" s="1044" t="e">
        <v>#REF!</v>
      </c>
      <c r="E37" s="1044">
        <v>0</v>
      </c>
      <c r="F37" s="1044">
        <v>15615.530199999999</v>
      </c>
      <c r="G37" s="1044">
        <v>4489.3992010000002</v>
      </c>
      <c r="H37" s="1050">
        <v>0.28749579063284064</v>
      </c>
      <c r="I37" s="1044">
        <v>11126.130998999999</v>
      </c>
      <c r="J37" s="1044">
        <v>4136.7222359999996</v>
      </c>
      <c r="K37" s="1050">
        <v>0.26491077683676728</v>
      </c>
      <c r="L37" s="1051">
        <v>0.66</v>
      </c>
      <c r="M37" s="1052" t="s">
        <v>89</v>
      </c>
      <c r="N37" s="1059">
        <v>0.40137996490419281</v>
      </c>
      <c r="O37" s="1054">
        <v>352.67696500000056</v>
      </c>
      <c r="P37" s="1044">
        <v>1475.5643500000001</v>
      </c>
      <c r="Q37" s="1055">
        <v>9.4493387742927884E-2</v>
      </c>
      <c r="R37" s="421">
        <v>0.28999999999999998</v>
      </c>
      <c r="S37" s="87" t="s">
        <v>89</v>
      </c>
      <c r="T37" s="415">
        <v>0.32583926807906172</v>
      </c>
      <c r="U37" s="355" t="e">
        <v>#REF!</v>
      </c>
    </row>
    <row r="38" spans="1:21" s="129" customFormat="1" ht="21.75" x14ac:dyDescent="0.3">
      <c r="A38" s="407" t="s">
        <v>604</v>
      </c>
      <c r="B38" s="1044">
        <v>3542.9</v>
      </c>
      <c r="C38" s="1048">
        <v>3542.9</v>
      </c>
      <c r="D38" s="1044" t="e">
        <v>#REF!</v>
      </c>
      <c r="E38" s="1044">
        <v>0</v>
      </c>
      <c r="F38" s="1044">
        <v>3542.9</v>
      </c>
      <c r="G38" s="1044">
        <v>667.65896124000005</v>
      </c>
      <c r="H38" s="1050">
        <v>0</v>
      </c>
      <c r="I38" s="1044">
        <v>2875.2410387600003</v>
      </c>
      <c r="J38" s="1044">
        <v>104.66666667</v>
      </c>
      <c r="K38" s="1050">
        <v>0</v>
      </c>
      <c r="L38" s="1256" t="s">
        <v>67</v>
      </c>
      <c r="M38" s="1256" t="s">
        <v>470</v>
      </c>
      <c r="N38" s="1256"/>
      <c r="O38" s="1054">
        <v>562.99229457000001</v>
      </c>
      <c r="P38" s="1044">
        <v>104.66666667</v>
      </c>
      <c r="Q38" s="1055">
        <v>0</v>
      </c>
      <c r="R38" s="1257" t="s">
        <v>67</v>
      </c>
      <c r="S38" s="1258">
        <v>2.8627749123745497E-2</v>
      </c>
      <c r="T38" s="1258">
        <v>2.8627749123745497E-2</v>
      </c>
      <c r="U38" s="355">
        <v>0</v>
      </c>
    </row>
    <row r="39" spans="1:21" s="130" customFormat="1" ht="24.75" x14ac:dyDescent="0.35">
      <c r="A39" s="408" t="s">
        <v>61</v>
      </c>
      <c r="B39" s="1060">
        <v>36329.404166</v>
      </c>
      <c r="C39" s="1061">
        <v>36329.404166</v>
      </c>
      <c r="D39" s="1062" t="e">
        <v>#REF!</v>
      </c>
      <c r="E39" s="1062">
        <v>0</v>
      </c>
      <c r="F39" s="1061">
        <v>36329.404166</v>
      </c>
      <c r="G39" s="1061">
        <v>18233.705421139995</v>
      </c>
      <c r="H39" s="1063">
        <v>0.50189937984737376</v>
      </c>
      <c r="I39" s="1061">
        <v>18095.698744860005</v>
      </c>
      <c r="J39" s="1061">
        <v>16294.41085568</v>
      </c>
      <c r="K39" s="1064">
        <v>0.44851852734016567</v>
      </c>
      <c r="L39" s="1064">
        <v>0.66</v>
      </c>
      <c r="M39" s="1065" t="s">
        <v>89</v>
      </c>
      <c r="N39" s="1066">
        <v>0.67957352627297829</v>
      </c>
      <c r="O39" s="1067">
        <v>1939.2945654599998</v>
      </c>
      <c r="P39" s="1062">
        <v>7956.1241006300006</v>
      </c>
      <c r="Q39" s="1068">
        <v>0.21899957577823381</v>
      </c>
      <c r="R39" s="409">
        <v>0.28999999999999998</v>
      </c>
      <c r="S39" s="87" t="s">
        <v>29</v>
      </c>
      <c r="T39" s="1041">
        <v>0.75517095095942699</v>
      </c>
      <c r="U39" s="431" t="e">
        <v>#REF!</v>
      </c>
    </row>
    <row r="40" spans="1:21" ht="15" customHeight="1" x14ac:dyDescent="0.25">
      <c r="A40" s="1262" t="s">
        <v>669</v>
      </c>
      <c r="B40" s="1262"/>
      <c r="C40" s="1262"/>
      <c r="D40" s="1262"/>
      <c r="E40" s="1262"/>
      <c r="F40" s="1262"/>
      <c r="G40" s="1262"/>
      <c r="H40" s="1262"/>
      <c r="I40" s="1262"/>
      <c r="J40" s="1262"/>
      <c r="K40" s="1262"/>
      <c r="L40" s="1262"/>
      <c r="M40" s="1262"/>
      <c r="N40" s="1262"/>
      <c r="O40" s="1262"/>
      <c r="P40" s="1262"/>
      <c r="Q40" s="1262"/>
      <c r="R40" s="359"/>
      <c r="S40" s="359"/>
      <c r="T40" s="359"/>
    </row>
    <row r="41" spans="1:21" ht="27" customHeight="1" x14ac:dyDescent="0.35">
      <c r="A41" s="352" t="s">
        <v>476</v>
      </c>
      <c r="B41" s="84"/>
      <c r="C41" s="84"/>
      <c r="D41" s="84"/>
      <c r="E41" s="84"/>
      <c r="F41" s="353"/>
      <c r="G41" s="84"/>
      <c r="H41" s="251"/>
      <c r="I41" s="251"/>
      <c r="J41" s="84"/>
      <c r="K41" s="84"/>
      <c r="L41" s="84"/>
      <c r="M41" s="84"/>
      <c r="N41" s="84"/>
      <c r="O41" s="84"/>
      <c r="P41" s="84"/>
      <c r="Q41" s="84"/>
      <c r="R41" s="84"/>
      <c r="S41" s="84"/>
      <c r="T41" s="84"/>
      <c r="U41" s="84"/>
    </row>
    <row r="42" spans="1:21" ht="25.5" customHeight="1" thickBot="1" x14ac:dyDescent="0.3">
      <c r="A42" s="1274" t="s">
        <v>377</v>
      </c>
      <c r="B42" s="1275"/>
      <c r="C42" s="1275"/>
      <c r="D42" s="1275"/>
      <c r="E42" s="1275"/>
      <c r="F42" s="1275"/>
      <c r="G42" s="1275"/>
      <c r="H42" s="1275"/>
      <c r="I42" s="1275"/>
      <c r="J42" s="1275"/>
      <c r="K42" s="1275"/>
      <c r="L42" s="1275"/>
      <c r="M42" s="1275"/>
      <c r="N42" s="1275"/>
      <c r="O42" s="1275"/>
      <c r="P42" s="1275"/>
      <c r="Q42" s="1275"/>
      <c r="R42" s="1275"/>
      <c r="S42" s="1275"/>
      <c r="T42" s="1275"/>
      <c r="U42" s="1276"/>
    </row>
    <row r="43" spans="1:21" ht="42.75" customHeight="1" x14ac:dyDescent="0.25">
      <c r="A43" s="416" t="s">
        <v>64</v>
      </c>
      <c r="B43" s="416" t="s">
        <v>94</v>
      </c>
      <c r="C43" s="416" t="s">
        <v>172</v>
      </c>
      <c r="D43" s="416" t="s">
        <v>607</v>
      </c>
      <c r="E43" s="538" t="s">
        <v>618</v>
      </c>
      <c r="F43" s="538" t="s">
        <v>472</v>
      </c>
      <c r="G43" s="416" t="s">
        <v>24</v>
      </c>
      <c r="H43" s="416" t="s">
        <v>450</v>
      </c>
      <c r="I43" s="416" t="s">
        <v>42</v>
      </c>
      <c r="J43" s="416" t="s">
        <v>25</v>
      </c>
      <c r="K43" s="416" t="s">
        <v>303</v>
      </c>
      <c r="L43" s="417" t="s">
        <v>475</v>
      </c>
      <c r="M43" s="1251" t="s">
        <v>178</v>
      </c>
      <c r="N43" s="1251"/>
      <c r="O43" s="416" t="s">
        <v>177</v>
      </c>
      <c r="P43" s="416" t="s">
        <v>80</v>
      </c>
      <c r="Q43" s="416" t="s">
        <v>304</v>
      </c>
      <c r="R43" s="416" t="s">
        <v>179</v>
      </c>
      <c r="S43" s="1251" t="s">
        <v>180</v>
      </c>
      <c r="T43" s="1251"/>
      <c r="U43" s="416" t="s">
        <v>28</v>
      </c>
    </row>
    <row r="44" spans="1:21" s="129" customFormat="1" ht="28.5" customHeight="1" x14ac:dyDescent="0.3">
      <c r="A44" s="407" t="s">
        <v>62</v>
      </c>
      <c r="B44" s="1044">
        <v>485.56380999999999</v>
      </c>
      <c r="C44" s="1048">
        <v>485.56380999999999</v>
      </c>
      <c r="D44" s="1044" t="e">
        <v>#REF!</v>
      </c>
      <c r="E44" s="1044">
        <v>0</v>
      </c>
      <c r="F44" s="1044">
        <v>485.56380999999999</v>
      </c>
      <c r="G44" s="1044">
        <v>485.56380999999999</v>
      </c>
      <c r="H44" s="1050">
        <v>1</v>
      </c>
      <c r="I44" s="1044">
        <v>0</v>
      </c>
      <c r="J44" s="1044">
        <v>485.56380999999999</v>
      </c>
      <c r="K44" s="1050">
        <v>1</v>
      </c>
      <c r="L44" s="1256" t="s">
        <v>67</v>
      </c>
      <c r="M44" s="1256"/>
      <c r="N44" s="1256"/>
      <c r="O44" s="1044">
        <v>0</v>
      </c>
      <c r="P44" s="1069">
        <v>0</v>
      </c>
      <c r="Q44" s="1055">
        <v>0</v>
      </c>
      <c r="R44" s="1261" t="s">
        <v>67</v>
      </c>
      <c r="S44" s="1261"/>
      <c r="T44" s="1261"/>
      <c r="U44" s="355">
        <v>0</v>
      </c>
    </row>
    <row r="45" spans="1:21" s="129" customFormat="1" ht="43.5" x14ac:dyDescent="0.3">
      <c r="A45" s="407" t="s">
        <v>421</v>
      </c>
      <c r="B45" s="1044">
        <v>38438.257707999997</v>
      </c>
      <c r="C45" s="1048">
        <v>42124.257707999997</v>
      </c>
      <c r="D45" s="1044" t="e">
        <v>#REF!</v>
      </c>
      <c r="E45" s="1044">
        <v>0</v>
      </c>
      <c r="F45" s="1044">
        <v>42124.257707999997</v>
      </c>
      <c r="G45" s="1044">
        <v>38824.141533000002</v>
      </c>
      <c r="H45" s="1050">
        <v>0.92165758271929721</v>
      </c>
      <c r="I45" s="1044">
        <v>3300.1161749999956</v>
      </c>
      <c r="J45" s="1044">
        <v>28980.292165750001</v>
      </c>
      <c r="K45" s="1050">
        <v>0.68797158080832432</v>
      </c>
      <c r="L45" s="1256" t="s">
        <v>67</v>
      </c>
      <c r="M45" s="1256" t="s">
        <v>67</v>
      </c>
      <c r="N45" s="1256" t="s">
        <v>67</v>
      </c>
      <c r="O45" s="1044">
        <v>9843.8493672500008</v>
      </c>
      <c r="P45" s="1069">
        <v>8884.1152668899995</v>
      </c>
      <c r="Q45" s="1055">
        <v>0.21090259509078019</v>
      </c>
      <c r="R45" s="1270" t="s">
        <v>67</v>
      </c>
      <c r="S45" s="1270"/>
      <c r="T45" s="1270"/>
      <c r="U45" s="355" t="e">
        <v>#REF!</v>
      </c>
    </row>
    <row r="46" spans="1:21" s="129" customFormat="1" ht="40.5" customHeight="1" x14ac:dyDescent="0.3">
      <c r="A46" s="407" t="s">
        <v>376</v>
      </c>
      <c r="B46" s="1044">
        <v>53534.256264000003</v>
      </c>
      <c r="C46" s="1048">
        <v>53570.256264000003</v>
      </c>
      <c r="D46" s="1044" t="e">
        <v>#REF!</v>
      </c>
      <c r="E46" s="1044">
        <v>0</v>
      </c>
      <c r="F46" s="1044">
        <v>53570.256264000003</v>
      </c>
      <c r="G46" s="1044">
        <v>52417.837819990003</v>
      </c>
      <c r="H46" s="1050">
        <v>0.97848771829033709</v>
      </c>
      <c r="I46" s="1044">
        <v>1152.4184440099998</v>
      </c>
      <c r="J46" s="1044">
        <v>21445.535169000002</v>
      </c>
      <c r="K46" s="1050">
        <v>0.40032541683792011</v>
      </c>
      <c r="L46" s="1256" t="s">
        <v>67</v>
      </c>
      <c r="M46" s="1256" t="s">
        <v>67</v>
      </c>
      <c r="N46" s="1256" t="s">
        <v>67</v>
      </c>
      <c r="O46" s="1044">
        <v>30972.302650990001</v>
      </c>
      <c r="P46" s="1069">
        <v>20867.412052</v>
      </c>
      <c r="Q46" s="1055">
        <v>0.38953354916136934</v>
      </c>
      <c r="R46" s="1271" t="s">
        <v>67</v>
      </c>
      <c r="S46" s="1272"/>
      <c r="T46" s="1273"/>
      <c r="U46" s="355" t="e">
        <v>#REF!</v>
      </c>
    </row>
    <row r="47" spans="1:21" s="130" customFormat="1" ht="24.75" x14ac:dyDescent="0.35">
      <c r="A47" s="408" t="s">
        <v>61</v>
      </c>
      <c r="B47" s="1060">
        <v>92458.077782000008</v>
      </c>
      <c r="C47" s="1061">
        <v>96180.077782000008</v>
      </c>
      <c r="D47" s="1062" t="e">
        <v>#REF!</v>
      </c>
      <c r="E47" s="1062">
        <v>0</v>
      </c>
      <c r="F47" s="1061">
        <v>96180.077782000008</v>
      </c>
      <c r="G47" s="1061">
        <v>91727.543162990012</v>
      </c>
      <c r="H47" s="1063">
        <v>0.95370626930556213</v>
      </c>
      <c r="I47" s="1061">
        <v>4452.5346190099954</v>
      </c>
      <c r="J47" s="1061">
        <v>50911.39114475</v>
      </c>
      <c r="K47" s="1064">
        <v>0.5293340608451661</v>
      </c>
      <c r="L47" s="1254" t="s">
        <v>67</v>
      </c>
      <c r="M47" s="1254"/>
      <c r="N47" s="1254"/>
      <c r="O47" s="1061">
        <v>40816.152018239998</v>
      </c>
      <c r="P47" s="1070">
        <v>29751.527318889999</v>
      </c>
      <c r="Q47" s="1068">
        <v>0.30933149572122681</v>
      </c>
      <c r="R47" s="1255" t="s">
        <v>67</v>
      </c>
      <c r="S47" s="1255"/>
      <c r="T47" s="1255"/>
      <c r="U47" s="431" t="e">
        <v>#REF!</v>
      </c>
    </row>
    <row r="48" spans="1:21" ht="21" customHeight="1" x14ac:dyDescent="0.25">
      <c r="A48" s="1262" t="s">
        <v>669</v>
      </c>
      <c r="B48" s="1262"/>
      <c r="C48" s="1262"/>
      <c r="D48" s="1262"/>
      <c r="E48" s="1262"/>
      <c r="F48" s="1262"/>
      <c r="G48" s="1262"/>
      <c r="H48" s="1262"/>
      <c r="I48" s="1262"/>
      <c r="J48" s="1262"/>
      <c r="K48" s="1262"/>
      <c r="L48" s="1262"/>
      <c r="M48" s="1262"/>
      <c r="N48" s="1262"/>
      <c r="O48" s="1262"/>
      <c r="P48" s="1262"/>
      <c r="Q48" s="1262"/>
      <c r="R48" s="351"/>
      <c r="S48" s="351"/>
      <c r="T48" s="351"/>
    </row>
    <row r="49" spans="1:21" ht="18" customHeight="1" x14ac:dyDescent="0.35">
      <c r="B49" s="101"/>
      <c r="C49" s="101"/>
      <c r="D49" s="101"/>
      <c r="E49" s="101"/>
      <c r="F49" s="354"/>
      <c r="G49" s="101"/>
      <c r="H49" s="252"/>
      <c r="I49" s="252"/>
      <c r="J49" s="101"/>
      <c r="K49" s="101"/>
      <c r="L49" s="101"/>
      <c r="M49" s="101"/>
      <c r="N49" s="101"/>
      <c r="O49" s="101"/>
      <c r="P49" s="101"/>
      <c r="Q49" s="101"/>
      <c r="R49" s="101"/>
      <c r="S49" s="101"/>
      <c r="T49" s="101"/>
      <c r="U49" s="101"/>
    </row>
    <row r="50" spans="1:21" ht="17.25" x14ac:dyDescent="0.35">
      <c r="A50" s="377" t="s">
        <v>476</v>
      </c>
      <c r="B50" s="101"/>
      <c r="C50" s="101"/>
      <c r="D50" s="101"/>
      <c r="E50" s="101"/>
      <c r="F50" s="101"/>
      <c r="G50" s="59"/>
      <c r="H50" s="252"/>
      <c r="I50" s="252"/>
      <c r="J50" s="59"/>
      <c r="K50" s="59"/>
      <c r="L50" s="59"/>
      <c r="M50" s="59"/>
      <c r="N50" s="59"/>
      <c r="O50" s="59"/>
      <c r="P50" s="59"/>
      <c r="Q50" s="59"/>
      <c r="R50" s="59"/>
      <c r="S50" s="59"/>
      <c r="T50" s="59"/>
      <c r="U50" s="59"/>
    </row>
    <row r="51" spans="1:21" ht="25.5" customHeight="1" thickBot="1" x14ac:dyDescent="0.3">
      <c r="A51" s="1274" t="s">
        <v>462</v>
      </c>
      <c r="B51" s="1275"/>
      <c r="C51" s="1275"/>
      <c r="D51" s="1275"/>
      <c r="E51" s="1275"/>
      <c r="F51" s="1275"/>
      <c r="G51" s="1275"/>
      <c r="H51" s="1275"/>
      <c r="I51" s="1275"/>
      <c r="J51" s="1275"/>
      <c r="K51" s="1275"/>
      <c r="L51" s="1275"/>
      <c r="M51" s="1275"/>
      <c r="N51" s="1275"/>
      <c r="O51" s="1275"/>
      <c r="P51" s="1275"/>
      <c r="Q51" s="1275"/>
      <c r="R51" s="1275"/>
      <c r="S51" s="1275"/>
      <c r="T51" s="1275"/>
      <c r="U51" s="1276"/>
    </row>
    <row r="52" spans="1:21" ht="46.5" customHeight="1" x14ac:dyDescent="0.25">
      <c r="A52" s="416" t="s">
        <v>64</v>
      </c>
      <c r="B52" s="416" t="s">
        <v>94</v>
      </c>
      <c r="C52" s="416" t="s">
        <v>172</v>
      </c>
      <c r="D52" s="416" t="s">
        <v>607</v>
      </c>
      <c r="E52" s="538" t="s">
        <v>618</v>
      </c>
      <c r="F52" s="538" t="s">
        <v>472</v>
      </c>
      <c r="G52" s="416" t="s">
        <v>24</v>
      </c>
      <c r="H52" s="416" t="s">
        <v>450</v>
      </c>
      <c r="I52" s="416" t="s">
        <v>42</v>
      </c>
      <c r="J52" s="416" t="s">
        <v>25</v>
      </c>
      <c r="K52" s="416" t="s">
        <v>303</v>
      </c>
      <c r="L52" s="417" t="s">
        <v>475</v>
      </c>
      <c r="M52" s="1251" t="s">
        <v>178</v>
      </c>
      <c r="N52" s="1251"/>
      <c r="O52" s="416" t="s">
        <v>177</v>
      </c>
      <c r="P52" s="416" t="s">
        <v>80</v>
      </c>
      <c r="Q52" s="416" t="s">
        <v>304</v>
      </c>
      <c r="R52" s="417" t="s">
        <v>179</v>
      </c>
      <c r="S52" s="1251" t="s">
        <v>180</v>
      </c>
      <c r="T52" s="1251"/>
      <c r="U52" s="416" t="s">
        <v>28</v>
      </c>
    </row>
    <row r="53" spans="1:21" s="128" customFormat="1" ht="84" customHeight="1" x14ac:dyDescent="0.25">
      <c r="A53" s="407" t="s">
        <v>471</v>
      </c>
      <c r="B53" s="1071">
        <v>9187</v>
      </c>
      <c r="C53" s="1072">
        <v>9187</v>
      </c>
      <c r="D53" s="1073" t="e">
        <v>#REF!</v>
      </c>
      <c r="E53" s="1073">
        <v>0</v>
      </c>
      <c r="F53" s="1044">
        <v>9187</v>
      </c>
      <c r="G53" s="1044">
        <v>9187</v>
      </c>
      <c r="H53" s="1050">
        <v>1</v>
      </c>
      <c r="I53" s="1074">
        <v>0</v>
      </c>
      <c r="J53" s="1044">
        <v>9187</v>
      </c>
      <c r="K53" s="1050">
        <v>1</v>
      </c>
      <c r="L53" s="1259" t="s">
        <v>67</v>
      </c>
      <c r="M53" s="1259"/>
      <c r="N53" s="1259"/>
      <c r="O53" s="1044">
        <v>0</v>
      </c>
      <c r="P53" s="1044">
        <v>9187</v>
      </c>
      <c r="Q53" s="1050">
        <v>1</v>
      </c>
      <c r="R53" s="1260" t="s">
        <v>67</v>
      </c>
      <c r="S53" s="1260"/>
      <c r="T53" s="1260"/>
      <c r="U53" s="355" t="e">
        <v>#REF!</v>
      </c>
    </row>
    <row r="54" spans="1:21" s="128" customFormat="1" ht="60" hidden="1" customHeight="1" x14ac:dyDescent="0.25">
      <c r="A54" s="407" t="s">
        <v>40</v>
      </c>
      <c r="B54" s="1071">
        <v>0</v>
      </c>
      <c r="C54" s="1071">
        <v>0</v>
      </c>
      <c r="D54" s="1071" t="e">
        <v>#REF!</v>
      </c>
      <c r="E54" s="1071">
        <v>0</v>
      </c>
      <c r="F54" s="1044">
        <v>0</v>
      </c>
      <c r="G54" s="1044">
        <v>0</v>
      </c>
      <c r="H54" s="1050">
        <v>0</v>
      </c>
      <c r="I54" s="1074">
        <v>0</v>
      </c>
      <c r="J54" s="1044">
        <v>0</v>
      </c>
      <c r="K54" s="1050">
        <v>0</v>
      </c>
      <c r="L54" s="1259" t="s">
        <v>67</v>
      </c>
      <c r="M54" s="1259"/>
      <c r="N54" s="1259"/>
      <c r="O54" s="1044">
        <v>0</v>
      </c>
      <c r="P54" s="1044">
        <v>0</v>
      </c>
      <c r="Q54" s="1050">
        <v>0</v>
      </c>
      <c r="R54" s="1260" t="s">
        <v>67</v>
      </c>
      <c r="S54" s="1260"/>
      <c r="T54" s="1260"/>
      <c r="U54" s="355" t="e">
        <v>#REF!</v>
      </c>
    </row>
    <row r="55" spans="1:21" ht="24.75" x14ac:dyDescent="0.25">
      <c r="A55" s="408" t="s">
        <v>61</v>
      </c>
      <c r="B55" s="1060">
        <v>9187</v>
      </c>
      <c r="C55" s="1061">
        <v>9187</v>
      </c>
      <c r="D55" s="1061" t="e">
        <v>#REF!</v>
      </c>
      <c r="E55" s="1061">
        <v>0</v>
      </c>
      <c r="F55" s="1062">
        <v>9187</v>
      </c>
      <c r="G55" s="1075">
        <v>9187</v>
      </c>
      <c r="H55" s="1063">
        <v>1</v>
      </c>
      <c r="I55" s="1075">
        <v>0</v>
      </c>
      <c r="J55" s="1075">
        <v>9187</v>
      </c>
      <c r="K55" s="1064">
        <v>1</v>
      </c>
      <c r="L55" s="1254" t="s">
        <v>67</v>
      </c>
      <c r="M55" s="1254"/>
      <c r="N55" s="1254"/>
      <c r="O55" s="1075">
        <v>0</v>
      </c>
      <c r="P55" s="1062">
        <v>9187</v>
      </c>
      <c r="Q55" s="1064">
        <v>1</v>
      </c>
      <c r="R55" s="1255" t="s">
        <v>67</v>
      </c>
      <c r="S55" s="1255"/>
      <c r="T55" s="1255"/>
      <c r="U55" s="431" t="e">
        <v>#REF!</v>
      </c>
    </row>
    <row r="56" spans="1:21" ht="17.25" x14ac:dyDescent="0.35">
      <c r="A56" s="84" t="s">
        <v>669</v>
      </c>
      <c r="B56" s="84"/>
      <c r="C56" s="84"/>
      <c r="D56" s="84"/>
      <c r="E56" s="84"/>
      <c r="F56" s="84"/>
      <c r="G56" s="84"/>
      <c r="H56" s="251"/>
      <c r="I56" s="251"/>
      <c r="J56" s="84"/>
      <c r="K56" s="84"/>
      <c r="L56" s="84"/>
      <c r="M56" s="84"/>
      <c r="N56" s="84"/>
      <c r="O56" s="84"/>
      <c r="P56" s="84"/>
      <c r="Q56" s="84"/>
      <c r="R56" s="84"/>
      <c r="S56" s="84"/>
      <c r="T56" s="84"/>
      <c r="U56" s="84"/>
    </row>
    <row r="57" spans="1:21" ht="24.75" customHeight="1" x14ac:dyDescent="0.35">
      <c r="A57" s="84"/>
      <c r="B57" s="84"/>
      <c r="C57" s="84"/>
      <c r="D57" s="84"/>
      <c r="E57" s="84"/>
      <c r="F57" s="84"/>
      <c r="G57" s="84"/>
      <c r="H57" s="251"/>
      <c r="I57" s="251"/>
      <c r="J57" s="264"/>
      <c r="K57" s="84"/>
      <c r="L57" s="84"/>
      <c r="M57" s="84"/>
      <c r="N57" s="84"/>
      <c r="O57" s="84"/>
      <c r="P57" s="84"/>
      <c r="Q57" s="84"/>
      <c r="R57" s="84"/>
      <c r="S57" s="84"/>
      <c r="T57" s="84"/>
      <c r="U57" s="84"/>
    </row>
    <row r="58" spans="1:21" ht="25.5" hidden="1" customHeight="1" x14ac:dyDescent="0.35">
      <c r="A58" s="84"/>
      <c r="B58" s="84"/>
      <c r="C58" s="84"/>
      <c r="D58" s="84"/>
      <c r="E58" s="84"/>
      <c r="F58" s="84"/>
      <c r="G58" s="84"/>
      <c r="H58" s="251"/>
      <c r="I58" s="251"/>
      <c r="J58" s="84"/>
      <c r="K58" s="84"/>
      <c r="L58" s="84"/>
      <c r="M58" s="84"/>
      <c r="N58" s="84"/>
      <c r="O58" s="84"/>
      <c r="P58" s="84"/>
      <c r="Q58" s="84"/>
      <c r="R58" s="84"/>
      <c r="S58" s="84"/>
      <c r="T58" s="84"/>
      <c r="U58" s="84"/>
    </row>
    <row r="59" spans="1:21" ht="18" hidden="1" customHeight="1" x14ac:dyDescent="0.25">
      <c r="A59" s="51" t="s">
        <v>96</v>
      </c>
      <c r="B59" s="52">
        <v>1428970.2871090001</v>
      </c>
      <c r="C59" s="52">
        <v>1431970.2871090001</v>
      </c>
      <c r="D59" s="52" t="e">
        <v>#REF!</v>
      </c>
      <c r="E59" s="52">
        <v>5709.4012819999998</v>
      </c>
      <c r="F59" s="52">
        <v>1426260.885827</v>
      </c>
      <c r="G59" s="52">
        <v>1154734.2846020099</v>
      </c>
      <c r="H59" s="52"/>
      <c r="I59" s="52">
        <v>271526.6012249901</v>
      </c>
      <c r="J59" s="52">
        <v>891054.37635604013</v>
      </c>
      <c r="K59" s="52"/>
      <c r="L59" s="52"/>
      <c r="M59" s="52"/>
      <c r="N59" s="52"/>
      <c r="O59" s="52">
        <v>0</v>
      </c>
      <c r="P59" s="52">
        <v>188672.99247559</v>
      </c>
      <c r="R59" s="52"/>
      <c r="S59" s="52"/>
      <c r="T59" s="52"/>
    </row>
    <row r="60" spans="1:21" s="517" customFormat="1" ht="21" hidden="1" customHeight="1" x14ac:dyDescent="0.25">
      <c r="A60" s="519" t="s">
        <v>373</v>
      </c>
      <c r="B60" s="520">
        <v>1428970.2871110002</v>
      </c>
      <c r="C60" s="520">
        <v>1431970.2871110002</v>
      </c>
      <c r="D60" s="520" t="e">
        <v>#REF!</v>
      </c>
      <c r="E60" s="520">
        <v>5709.4012819999998</v>
      </c>
      <c r="F60" s="520">
        <v>1426260.8858290003</v>
      </c>
      <c r="G60" s="521">
        <v>1154734.2846020102</v>
      </c>
      <c r="H60" s="522"/>
      <c r="I60" s="520">
        <v>271526.60122699011</v>
      </c>
      <c r="J60" s="520">
        <v>891054.37635604001</v>
      </c>
      <c r="K60" s="523"/>
      <c r="L60" s="524"/>
      <c r="M60" s="519"/>
      <c r="N60" s="519"/>
      <c r="O60" s="520"/>
      <c r="P60" s="520">
        <v>188672.99247559</v>
      </c>
      <c r="Q60" s="520"/>
      <c r="R60" s="525"/>
      <c r="S60" s="526"/>
      <c r="T60" s="526"/>
      <c r="U60" s="520"/>
    </row>
    <row r="61" spans="1:21" ht="15" hidden="1" customHeight="1" x14ac:dyDescent="0.25">
      <c r="A61" s="312" t="s">
        <v>51</v>
      </c>
      <c r="B61" s="299">
        <v>-2.0000152289867401E-6</v>
      </c>
      <c r="C61" s="299">
        <v>-2.0000152289867401E-6</v>
      </c>
      <c r="D61" s="299" t="e">
        <v>#REF!</v>
      </c>
      <c r="E61" s="299">
        <v>0</v>
      </c>
      <c r="F61" s="299">
        <v>-2.000248059630394E-6</v>
      </c>
      <c r="G61" s="518">
        <v>0</v>
      </c>
      <c r="H61" s="300"/>
      <c r="I61" s="299">
        <v>-2.0000152289867401E-6</v>
      </c>
      <c r="J61" s="313">
        <v>0</v>
      </c>
      <c r="K61" s="313"/>
      <c r="L61" s="299"/>
      <c r="M61" s="299"/>
      <c r="N61" s="299"/>
      <c r="O61" s="299"/>
      <c r="P61" s="313">
        <v>0</v>
      </c>
      <c r="Q61" s="314"/>
      <c r="R61" s="258"/>
      <c r="S61" s="258"/>
      <c r="T61" s="258"/>
      <c r="U61" s="314"/>
    </row>
    <row r="62" spans="1:21" ht="64.5" hidden="1" customHeight="1" x14ac:dyDescent="0.25">
      <c r="A62" s="62"/>
      <c r="B62" s="63"/>
      <c r="C62" s="63"/>
      <c r="D62" s="63"/>
      <c r="E62" s="63"/>
      <c r="F62" s="63"/>
      <c r="G62" s="63"/>
      <c r="H62" s="254"/>
      <c r="I62" s="254"/>
      <c r="J62" s="63"/>
      <c r="K62" s="66"/>
      <c r="L62" s="67"/>
      <c r="M62" s="64"/>
      <c r="N62" s="64"/>
      <c r="O62" s="63"/>
      <c r="P62" s="689"/>
      <c r="Q62" s="68"/>
      <c r="R62" s="64"/>
      <c r="S62" s="64"/>
      <c r="T62" s="64"/>
      <c r="U62" s="68"/>
    </row>
    <row r="63" spans="1:21" ht="64.5" customHeight="1" x14ac:dyDescent="0.25">
      <c r="A63" s="65"/>
      <c r="B63" s="69"/>
      <c r="C63" s="69"/>
      <c r="D63" s="69"/>
      <c r="E63" s="69"/>
      <c r="F63" s="52"/>
      <c r="G63" s="52"/>
      <c r="H63" s="390"/>
      <c r="I63" s="69"/>
      <c r="J63" s="69"/>
      <c r="K63" s="70"/>
      <c r="L63" s="100"/>
      <c r="M63" s="100"/>
      <c r="N63" s="100"/>
      <c r="O63" s="69"/>
      <c r="P63" s="69"/>
      <c r="Q63" s="68"/>
      <c r="R63" s="100"/>
      <c r="S63" s="100"/>
      <c r="T63" s="100"/>
      <c r="U63" s="68"/>
    </row>
    <row r="64" spans="1:21" ht="64.5" customHeight="1" x14ac:dyDescent="0.3">
      <c r="B64" s="54"/>
      <c r="G64" s="148"/>
      <c r="L64" s="53"/>
    </row>
    <row r="65" spans="1:21" ht="64.5" customHeight="1" x14ac:dyDescent="0.3">
      <c r="B65" s="55"/>
      <c r="C65" s="55"/>
      <c r="F65" s="55"/>
    </row>
    <row r="66" spans="1:21" ht="64.5" customHeight="1" x14ac:dyDescent="0.25"/>
    <row r="69" spans="1:21" ht="17.25" x14ac:dyDescent="0.35">
      <c r="A69" s="101"/>
      <c r="B69" s="101"/>
      <c r="C69" s="101"/>
      <c r="D69" s="101"/>
      <c r="E69" s="101"/>
      <c r="F69" s="101"/>
      <c r="G69" s="101"/>
      <c r="H69" s="252"/>
      <c r="I69" s="252"/>
      <c r="J69" s="101"/>
      <c r="K69" s="101"/>
      <c r="L69" s="101"/>
      <c r="M69" s="101"/>
      <c r="N69" s="101"/>
      <c r="O69" s="101"/>
      <c r="P69" s="101"/>
      <c r="Q69" s="101"/>
      <c r="R69" s="71"/>
      <c r="S69" s="72"/>
      <c r="T69" s="72"/>
      <c r="U69" s="101"/>
    </row>
    <row r="70" spans="1:21" ht="24.75" x14ac:dyDescent="0.3">
      <c r="A70" s="73"/>
      <c r="B70" s="72"/>
      <c r="C70" s="72"/>
      <c r="D70" s="73"/>
      <c r="E70" s="73"/>
      <c r="F70" s="74"/>
      <c r="G70" s="74"/>
      <c r="H70" s="253"/>
      <c r="I70" s="253"/>
      <c r="J70" s="74"/>
      <c r="K70" s="75"/>
      <c r="L70" s="75"/>
      <c r="M70" s="75"/>
      <c r="N70" s="75"/>
      <c r="O70" s="75"/>
      <c r="P70" s="75"/>
      <c r="Q70" s="76"/>
      <c r="R70" s="71"/>
      <c r="S70" s="72"/>
      <c r="T70" s="72"/>
      <c r="U70" s="76"/>
    </row>
    <row r="71" spans="1:21" ht="24.75" x14ac:dyDescent="0.3">
      <c r="A71" s="73"/>
      <c r="B71" s="72"/>
      <c r="C71" s="72"/>
      <c r="D71" s="73"/>
      <c r="E71" s="73"/>
      <c r="F71" s="77"/>
      <c r="G71" s="77"/>
      <c r="H71" s="254"/>
      <c r="I71" s="254"/>
      <c r="J71" s="77"/>
      <c r="K71" s="78"/>
      <c r="L71" s="78"/>
      <c r="M71" s="78"/>
      <c r="N71" s="78"/>
      <c r="O71" s="78"/>
      <c r="P71" s="78"/>
      <c r="Q71" s="66"/>
      <c r="R71" s="71"/>
      <c r="S71" s="72"/>
      <c r="T71" s="72"/>
      <c r="U71" s="66"/>
    </row>
    <row r="72" spans="1:21" ht="24.75" x14ac:dyDescent="0.3">
      <c r="A72" s="73"/>
      <c r="B72" s="72"/>
      <c r="C72" s="72"/>
      <c r="D72" s="73"/>
      <c r="E72" s="73"/>
      <c r="F72" s="79"/>
      <c r="G72" s="79"/>
      <c r="H72" s="256"/>
      <c r="I72" s="256"/>
      <c r="J72" s="79"/>
      <c r="K72" s="80"/>
      <c r="L72" s="80"/>
      <c r="M72" s="80"/>
      <c r="N72" s="80"/>
      <c r="O72" s="80"/>
      <c r="P72" s="80"/>
      <c r="Q72" s="68"/>
      <c r="R72" s="71"/>
      <c r="S72" s="72"/>
      <c r="T72" s="72"/>
      <c r="U72" s="68"/>
    </row>
    <row r="73" spans="1:21" ht="24.75" x14ac:dyDescent="0.3">
      <c r="A73" s="73"/>
      <c r="B73" s="72"/>
      <c r="C73" s="72"/>
      <c r="D73" s="73"/>
      <c r="E73" s="73"/>
      <c r="F73" s="74"/>
      <c r="G73" s="74"/>
      <c r="H73" s="253"/>
      <c r="I73" s="253"/>
      <c r="J73" s="74"/>
      <c r="K73" s="75"/>
      <c r="L73" s="75"/>
      <c r="M73" s="75"/>
      <c r="N73" s="75"/>
      <c r="O73" s="75"/>
      <c r="P73" s="75"/>
      <c r="Q73" s="76"/>
      <c r="R73" s="71"/>
      <c r="S73" s="72"/>
      <c r="T73" s="72"/>
      <c r="U73" s="76"/>
    </row>
    <row r="74" spans="1:21" ht="24.75" x14ac:dyDescent="0.3">
      <c r="A74" s="73"/>
      <c r="B74" s="72"/>
      <c r="C74" s="72"/>
      <c r="D74" s="73"/>
      <c r="E74" s="73"/>
      <c r="F74" s="77"/>
      <c r="G74" s="77"/>
      <c r="H74" s="254"/>
      <c r="I74" s="254"/>
      <c r="J74" s="77"/>
      <c r="K74" s="78"/>
      <c r="L74" s="78"/>
      <c r="M74" s="78"/>
      <c r="N74" s="78"/>
      <c r="O74" s="78"/>
      <c r="P74" s="78"/>
      <c r="Q74" s="66"/>
      <c r="R74" s="71"/>
      <c r="S74" s="72"/>
      <c r="T74" s="72"/>
      <c r="U74" s="66"/>
    </row>
    <row r="75" spans="1:21" ht="24.75" x14ac:dyDescent="0.3">
      <c r="A75" s="73"/>
      <c r="B75" s="72"/>
      <c r="C75" s="72"/>
      <c r="D75" s="73"/>
      <c r="E75" s="73"/>
      <c r="F75" s="77"/>
      <c r="G75" s="77"/>
      <c r="H75" s="254"/>
      <c r="I75" s="254"/>
      <c r="J75" s="77"/>
      <c r="K75" s="78"/>
      <c r="L75" s="78"/>
      <c r="M75" s="78"/>
      <c r="N75" s="78"/>
      <c r="O75" s="78"/>
      <c r="P75" s="78"/>
      <c r="Q75" s="66"/>
      <c r="R75" s="71"/>
      <c r="S75" s="72"/>
      <c r="T75" s="72"/>
      <c r="U75" s="66"/>
    </row>
    <row r="76" spans="1:21" ht="24.75" x14ac:dyDescent="0.3">
      <c r="A76" s="73"/>
      <c r="B76" s="72"/>
      <c r="C76" s="72"/>
      <c r="D76" s="73"/>
      <c r="E76" s="73"/>
      <c r="F76" s="77"/>
      <c r="G76" s="77"/>
      <c r="H76" s="254"/>
      <c r="I76" s="254"/>
      <c r="J76" s="77"/>
      <c r="K76" s="78"/>
      <c r="L76" s="78"/>
      <c r="M76" s="78"/>
      <c r="N76" s="78"/>
      <c r="O76" s="78"/>
      <c r="P76" s="78"/>
      <c r="Q76" s="66"/>
      <c r="R76" s="71"/>
      <c r="S76" s="72"/>
      <c r="T76" s="72"/>
      <c r="U76" s="66"/>
    </row>
    <row r="77" spans="1:21" ht="24.75" x14ac:dyDescent="0.3">
      <c r="A77" s="73"/>
      <c r="B77" s="72"/>
      <c r="C77" s="72"/>
      <c r="D77" s="73"/>
      <c r="E77" s="73"/>
      <c r="F77" s="77"/>
      <c r="G77" s="77"/>
      <c r="H77" s="254"/>
      <c r="I77" s="254"/>
      <c r="J77" s="77"/>
      <c r="K77" s="78"/>
      <c r="L77" s="78"/>
      <c r="M77" s="78"/>
      <c r="N77" s="78"/>
      <c r="O77" s="78"/>
      <c r="P77" s="78"/>
      <c r="Q77" s="66"/>
      <c r="R77" s="71"/>
      <c r="S77" s="72"/>
      <c r="T77" s="72"/>
      <c r="U77" s="66"/>
    </row>
    <row r="78" spans="1:21" ht="24.75" x14ac:dyDescent="0.3">
      <c r="A78" s="73"/>
      <c r="B78" s="72"/>
      <c r="C78" s="72"/>
      <c r="D78" s="73"/>
      <c r="E78" s="73"/>
      <c r="F78" s="77"/>
      <c r="G78" s="77"/>
      <c r="H78" s="254"/>
      <c r="I78" s="254"/>
      <c r="J78" s="77"/>
      <c r="K78" s="78"/>
      <c r="L78" s="78"/>
      <c r="M78" s="78"/>
      <c r="N78" s="78"/>
      <c r="O78" s="78"/>
      <c r="P78" s="78"/>
      <c r="Q78" s="66"/>
      <c r="R78" s="71"/>
      <c r="S78" s="72"/>
      <c r="T78" s="72"/>
      <c r="U78" s="66"/>
    </row>
    <row r="79" spans="1:21" ht="24.75" x14ac:dyDescent="0.3">
      <c r="A79" s="73"/>
      <c r="B79" s="72"/>
      <c r="C79" s="72"/>
      <c r="D79" s="73"/>
      <c r="E79" s="73"/>
      <c r="F79" s="79"/>
      <c r="G79" s="79"/>
      <c r="H79" s="256"/>
      <c r="I79" s="256"/>
      <c r="J79" s="79"/>
      <c r="K79" s="80"/>
      <c r="L79" s="80"/>
      <c r="M79" s="80"/>
      <c r="N79" s="80"/>
      <c r="O79" s="80"/>
      <c r="P79" s="80"/>
      <c r="Q79" s="68"/>
      <c r="R79" s="71"/>
      <c r="S79" s="72"/>
      <c r="T79" s="72"/>
      <c r="U79" s="68"/>
    </row>
    <row r="80" spans="1:21" ht="24.75" x14ac:dyDescent="0.3">
      <c r="A80" s="73"/>
      <c r="B80" s="72"/>
      <c r="C80" s="72"/>
      <c r="D80" s="73"/>
      <c r="E80" s="73"/>
      <c r="F80" s="77"/>
      <c r="G80" s="77"/>
      <c r="H80" s="254"/>
      <c r="I80" s="254"/>
      <c r="J80" s="77"/>
      <c r="K80" s="78"/>
      <c r="L80" s="78"/>
      <c r="M80" s="78"/>
      <c r="N80" s="78"/>
      <c r="O80" s="78"/>
      <c r="P80" s="78"/>
      <c r="Q80" s="66"/>
      <c r="R80" s="71"/>
      <c r="S80" s="72"/>
      <c r="T80" s="72"/>
      <c r="U80" s="66"/>
    </row>
    <row r="81" spans="1:21" ht="24.75" x14ac:dyDescent="0.3">
      <c r="A81" s="73"/>
      <c r="B81" s="72"/>
      <c r="C81" s="72"/>
      <c r="D81" s="73"/>
      <c r="E81" s="73"/>
      <c r="F81" s="77"/>
      <c r="G81" s="77"/>
      <c r="H81" s="254"/>
      <c r="I81" s="254"/>
      <c r="J81" s="77"/>
      <c r="K81" s="78"/>
      <c r="L81" s="78"/>
      <c r="M81" s="78"/>
      <c r="N81" s="78"/>
      <c r="O81" s="78"/>
      <c r="P81" s="78"/>
      <c r="Q81" s="66"/>
      <c r="R81" s="71"/>
      <c r="S81" s="72"/>
      <c r="T81" s="72"/>
      <c r="U81" s="66"/>
    </row>
    <row r="82" spans="1:21" ht="24.75" x14ac:dyDescent="0.3">
      <c r="A82" s="73"/>
      <c r="B82" s="72"/>
      <c r="C82" s="72"/>
      <c r="D82" s="73"/>
      <c r="E82" s="73"/>
      <c r="F82" s="74"/>
      <c r="G82" s="74"/>
      <c r="H82" s="253"/>
      <c r="I82" s="253"/>
      <c r="J82" s="74"/>
      <c r="K82" s="75"/>
      <c r="L82" s="75"/>
      <c r="M82" s="75"/>
      <c r="N82" s="75"/>
      <c r="O82" s="75"/>
      <c r="P82" s="75"/>
      <c r="Q82" s="76"/>
      <c r="R82" s="71"/>
      <c r="S82" s="72"/>
      <c r="T82" s="72"/>
      <c r="U82" s="76"/>
    </row>
    <row r="83" spans="1:21" ht="24.75" x14ac:dyDescent="0.3">
      <c r="A83" s="73"/>
      <c r="B83" s="72"/>
      <c r="C83" s="72"/>
      <c r="D83" s="73"/>
      <c r="E83" s="73"/>
      <c r="F83" s="77"/>
      <c r="G83" s="77"/>
      <c r="H83" s="254"/>
      <c r="I83" s="254"/>
      <c r="J83" s="77"/>
      <c r="K83" s="78"/>
      <c r="L83" s="78"/>
      <c r="M83" s="78"/>
      <c r="N83" s="78"/>
      <c r="O83" s="78"/>
      <c r="P83" s="78"/>
      <c r="Q83" s="66"/>
      <c r="R83" s="71"/>
      <c r="S83" s="72"/>
      <c r="T83" s="72"/>
      <c r="U83" s="66"/>
    </row>
  </sheetData>
  <mergeCells count="38">
    <mergeCell ref="A4:U4"/>
    <mergeCell ref="A2:U3"/>
    <mergeCell ref="A5:U5"/>
    <mergeCell ref="S52:T52"/>
    <mergeCell ref="L44:N44"/>
    <mergeCell ref="R47:T47"/>
    <mergeCell ref="R45:T45"/>
    <mergeCell ref="R46:T46"/>
    <mergeCell ref="A51:U51"/>
    <mergeCell ref="A32:U32"/>
    <mergeCell ref="A42:U42"/>
    <mergeCell ref="M7:N7"/>
    <mergeCell ref="A30:Q30"/>
    <mergeCell ref="S7:T7"/>
    <mergeCell ref="A6:U6"/>
    <mergeCell ref="A22:U22"/>
    <mergeCell ref="S43:T43"/>
    <mergeCell ref="M23:N23"/>
    <mergeCell ref="M33:N33"/>
    <mergeCell ref="S23:T23"/>
    <mergeCell ref="S33:T33"/>
    <mergeCell ref="A40:Q40"/>
    <mergeCell ref="M52:N52"/>
    <mergeCell ref="A1:U1"/>
    <mergeCell ref="L55:N55"/>
    <mergeCell ref="R55:T55"/>
    <mergeCell ref="L38:N38"/>
    <mergeCell ref="R38:T38"/>
    <mergeCell ref="L53:N53"/>
    <mergeCell ref="L54:N54"/>
    <mergeCell ref="R53:T53"/>
    <mergeCell ref="R54:T54"/>
    <mergeCell ref="L45:N45"/>
    <mergeCell ref="L46:N46"/>
    <mergeCell ref="L47:N47"/>
    <mergeCell ref="R44:T44"/>
    <mergeCell ref="M43:N43"/>
    <mergeCell ref="A48:Q48"/>
  </mergeCells>
  <conditionalFormatting sqref="N8:N19">
    <cfRule type="cellIs" dxfId="33" priority="37" operator="greaterThan">
      <formula>0.99</formula>
    </cfRule>
    <cfRule type="cellIs" dxfId="32" priority="38" operator="lessThan">
      <formula>0.7</formula>
    </cfRule>
    <cfRule type="cellIs" dxfId="31" priority="39" operator="between">
      <formula>0.7</formula>
      <formula>0.99</formula>
    </cfRule>
  </conditionalFormatting>
  <conditionalFormatting sqref="N24:N29">
    <cfRule type="cellIs" dxfId="30" priority="79" operator="greaterThan">
      <formula>0.99</formula>
    </cfRule>
    <cfRule type="cellIs" dxfId="29" priority="80" operator="lessThan">
      <formula>0.7</formula>
    </cfRule>
    <cfRule type="cellIs" dxfId="28" priority="81" operator="between">
      <formula>0.7</formula>
      <formula>0.99</formula>
    </cfRule>
  </conditionalFormatting>
  <conditionalFormatting sqref="N34:N37">
    <cfRule type="cellIs" dxfId="27" priority="19" operator="greaterThan">
      <formula>0.99</formula>
    </cfRule>
    <cfRule type="cellIs" dxfId="26" priority="20" operator="lessThan">
      <formula>0.7</formula>
    </cfRule>
    <cfRule type="cellIs" dxfId="25" priority="21" operator="between">
      <formula>0.7</formula>
      <formula>0.99</formula>
    </cfRule>
  </conditionalFormatting>
  <conditionalFormatting sqref="N39">
    <cfRule type="cellIs" dxfId="24" priority="10" operator="greaterThan">
      <formula>0.99</formula>
    </cfRule>
    <cfRule type="cellIs" dxfId="23" priority="11" operator="lessThan">
      <formula>0.7</formula>
    </cfRule>
    <cfRule type="cellIs" dxfId="22" priority="12" operator="between">
      <formula>0.7</formula>
      <formula>0.99</formula>
    </cfRule>
  </conditionalFormatting>
  <conditionalFormatting sqref="T8:T11 T13:T15">
    <cfRule type="cellIs" dxfId="21" priority="28" stopIfTrue="1" operator="greaterThan">
      <formula>0.99</formula>
    </cfRule>
    <cfRule type="cellIs" dxfId="20" priority="29" stopIfTrue="1" operator="lessThan">
      <formula>0.7</formula>
    </cfRule>
    <cfRule type="cellIs" dxfId="19" priority="30" stopIfTrue="1" operator="between">
      <formula>0.7</formula>
      <formula>0.99</formula>
    </cfRule>
  </conditionalFormatting>
  <conditionalFormatting sqref="T12">
    <cfRule type="cellIs" dxfId="18" priority="4" operator="greaterThan">
      <formula>0.99</formula>
    </cfRule>
    <cfRule type="cellIs" dxfId="17" priority="5" operator="lessThan">
      <formula>0.7</formula>
    </cfRule>
    <cfRule type="cellIs" dxfId="16" priority="6" operator="between">
      <formula>0.7</formula>
      <formula>0.99</formula>
    </cfRule>
  </conditionalFormatting>
  <conditionalFormatting sqref="T16:T19">
    <cfRule type="cellIs" dxfId="15" priority="40" operator="greaterThan">
      <formula>0.99</formula>
    </cfRule>
    <cfRule type="cellIs" dxfId="14" priority="41" operator="lessThan">
      <formula>0.7</formula>
    </cfRule>
    <cfRule type="cellIs" dxfId="13" priority="42" operator="between">
      <formula>0.7</formula>
      <formula>0.99</formula>
    </cfRule>
  </conditionalFormatting>
  <conditionalFormatting sqref="T24:T29">
    <cfRule type="cellIs" dxfId="12" priority="1" operator="greaterThan">
      <formula>0.99</formula>
    </cfRule>
    <cfRule type="cellIs" dxfId="11" priority="2" operator="lessThan">
      <formula>0.7</formula>
    </cfRule>
    <cfRule type="cellIs" dxfId="10" priority="3" operator="between">
      <formula>0.7</formula>
      <formula>0.99</formula>
    </cfRule>
  </conditionalFormatting>
  <conditionalFormatting sqref="T34:T37">
    <cfRule type="cellIs" dxfId="9" priority="103" operator="greaterThan">
      <formula>0.99</formula>
    </cfRule>
    <cfRule type="cellIs" dxfId="8" priority="104" operator="lessThan">
      <formula>0.7</formula>
    </cfRule>
    <cfRule type="cellIs" dxfId="7" priority="105" operator="between">
      <formula>0.7</formula>
      <formula>0.99</formula>
    </cfRule>
  </conditionalFormatting>
  <conditionalFormatting sqref="T39">
    <cfRule type="cellIs" dxfId="6" priority="13" operator="greaterThan">
      <formula>0.99</formula>
    </cfRule>
    <cfRule type="cellIs" dxfId="5" priority="14" operator="lessThan">
      <formula>0.7</formula>
    </cfRule>
    <cfRule type="cellIs" dxfId="4" priority="15"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20" max="19" man="1"/>
    <brk id="30" max="1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Y53"/>
  <sheetViews>
    <sheetView topLeftCell="B1" workbookViewId="0"/>
  </sheetViews>
  <sheetFormatPr baseColWidth="10" defaultColWidth="9.140625" defaultRowHeight="15" x14ac:dyDescent="0.25"/>
  <cols>
    <col min="1" max="1" width="3.85546875" hidden="1" customWidth="1"/>
    <col min="2" max="2" width="10" customWidth="1"/>
    <col min="3" max="3" width="33.42578125" customWidth="1"/>
    <col min="4" max="5" width="15.28515625" customWidth="1"/>
    <col min="6" max="6" width="14.42578125" customWidth="1"/>
    <col min="7" max="7" width="24.42578125" customWidth="1"/>
    <col min="8" max="8" width="21.42578125" customWidth="1"/>
    <col min="9" max="9" width="23.140625" customWidth="1"/>
    <col min="10" max="10" width="15.28515625" customWidth="1"/>
    <col min="11" max="11" width="19.7109375" customWidth="1"/>
    <col min="12" max="12" width="23.140625" customWidth="1"/>
    <col min="13" max="13" width="23.5703125" customWidth="1"/>
    <col min="14" max="14" width="15.42578125" customWidth="1"/>
    <col min="15" max="15" width="20.5703125" customWidth="1"/>
    <col min="16" max="16" width="21" customWidth="1"/>
    <col min="17" max="17" width="15.5703125" customWidth="1"/>
    <col min="18" max="18" width="13.7109375" customWidth="1"/>
    <col min="19" max="19" width="9.140625" customWidth="1"/>
    <col min="20" max="20" width="23.140625" customWidth="1"/>
    <col min="21" max="21" width="22" bestFit="1" customWidth="1"/>
    <col min="22" max="22" width="21.28515625" customWidth="1"/>
    <col min="24" max="24" width="16.28515625" bestFit="1" customWidth="1"/>
    <col min="25" max="25" width="21.140625" bestFit="1" customWidth="1"/>
  </cols>
  <sheetData>
    <row r="1" spans="3:21" s="25" customFormat="1" ht="21.75" customHeight="1" x14ac:dyDescent="0.25">
      <c r="C1" s="1283"/>
      <c r="D1" s="1284"/>
      <c r="E1" s="1284"/>
      <c r="F1" s="1285"/>
      <c r="G1" s="28"/>
      <c r="H1" s="29"/>
      <c r="I1" s="30"/>
      <c r="J1" s="30"/>
      <c r="K1" s="31"/>
      <c r="L1" s="32"/>
      <c r="M1" s="32"/>
      <c r="N1" s="32"/>
      <c r="O1" s="103"/>
      <c r="P1" s="1289" t="s">
        <v>310</v>
      </c>
      <c r="Q1" s="1290"/>
      <c r="R1" s="1291"/>
      <c r="U1" s="104"/>
    </row>
    <row r="2" spans="3:21" s="25" customFormat="1" ht="19.5" customHeight="1" x14ac:dyDescent="0.2">
      <c r="C2" s="1286"/>
      <c r="D2" s="1287"/>
      <c r="E2" s="1287"/>
      <c r="F2" s="1288"/>
      <c r="H2" s="1292" t="s">
        <v>311</v>
      </c>
      <c r="I2" s="1293"/>
      <c r="J2" s="1293"/>
      <c r="K2" s="1293"/>
      <c r="L2" s="1293"/>
      <c r="M2" s="1293"/>
      <c r="N2" s="1293"/>
      <c r="O2" s="1294"/>
      <c r="P2" s="1295" t="s">
        <v>312</v>
      </c>
      <c r="Q2" s="1296"/>
      <c r="R2" s="1297"/>
      <c r="U2" s="104"/>
    </row>
    <row r="3" spans="3:21" s="25" customFormat="1" ht="24" customHeight="1" x14ac:dyDescent="0.2">
      <c r="C3" s="1286"/>
      <c r="D3" s="1287"/>
      <c r="E3" s="1287"/>
      <c r="F3" s="1288"/>
      <c r="H3" s="1292" t="s">
        <v>313</v>
      </c>
      <c r="I3" s="1293"/>
      <c r="J3" s="1293"/>
      <c r="K3" s="1293"/>
      <c r="L3" s="1293"/>
      <c r="M3" s="1293"/>
      <c r="N3" s="1293"/>
      <c r="O3" s="1294"/>
      <c r="P3" s="1295"/>
      <c r="Q3" s="1296"/>
      <c r="R3" s="1297"/>
      <c r="U3" s="104"/>
    </row>
    <row r="4" spans="3:21" s="25" customFormat="1" ht="15" customHeight="1" x14ac:dyDescent="0.2">
      <c r="C4" s="1286"/>
      <c r="D4" s="1287"/>
      <c r="E4" s="1287"/>
      <c r="F4" s="1288"/>
      <c r="H4" s="1292" t="s">
        <v>314</v>
      </c>
      <c r="I4" s="1293"/>
      <c r="J4" s="1293"/>
      <c r="K4" s="1293"/>
      <c r="L4" s="1293"/>
      <c r="M4" s="1293"/>
      <c r="N4" s="1293"/>
      <c r="O4" s="1294"/>
      <c r="P4" s="1295" t="s">
        <v>315</v>
      </c>
      <c r="Q4" s="1296"/>
      <c r="R4" s="1297"/>
      <c r="U4" s="104"/>
    </row>
    <row r="5" spans="3:21" s="25" customFormat="1" ht="15" customHeight="1" x14ac:dyDescent="0.2">
      <c r="C5" s="1286"/>
      <c r="D5" s="1287"/>
      <c r="E5" s="1287"/>
      <c r="F5" s="1288"/>
      <c r="H5" s="1292" t="s">
        <v>316</v>
      </c>
      <c r="I5" s="1293"/>
      <c r="J5" s="1293"/>
      <c r="K5" s="1293"/>
      <c r="L5" s="1293"/>
      <c r="M5" s="1293"/>
      <c r="N5" s="1293"/>
      <c r="O5" s="1294"/>
      <c r="P5" s="1295"/>
      <c r="Q5" s="1296"/>
      <c r="R5" s="1297"/>
      <c r="U5" s="104"/>
    </row>
    <row r="6" spans="3:21" s="25" customFormat="1" ht="15" customHeight="1" x14ac:dyDescent="0.2">
      <c r="C6" s="1286"/>
      <c r="D6" s="1287"/>
      <c r="E6" s="1287"/>
      <c r="F6" s="1288"/>
      <c r="H6" s="1292" t="s">
        <v>317</v>
      </c>
      <c r="I6" s="1293"/>
      <c r="J6" s="1293"/>
      <c r="K6" s="1293"/>
      <c r="L6" s="1293"/>
      <c r="M6" s="1293"/>
      <c r="N6" s="1293"/>
      <c r="O6" s="1294"/>
      <c r="P6" s="1295"/>
      <c r="Q6" s="1296"/>
      <c r="R6" s="1297"/>
      <c r="U6" s="104"/>
    </row>
    <row r="7" spans="3:21" s="25" customFormat="1" ht="16.5" customHeight="1" thickBot="1" x14ac:dyDescent="0.25">
      <c r="C7" s="1286"/>
      <c r="D7" s="1287"/>
      <c r="E7" s="1287"/>
      <c r="F7" s="1288"/>
      <c r="H7" s="49">
        <v>1000000</v>
      </c>
      <c r="I7" s="33"/>
      <c r="J7" s="33"/>
      <c r="K7" s="34"/>
      <c r="L7" s="33"/>
      <c r="M7" s="33"/>
      <c r="N7" s="33"/>
      <c r="O7" s="35">
        <v>1000000</v>
      </c>
      <c r="P7" s="1298"/>
      <c r="Q7" s="1299"/>
      <c r="R7" s="1300"/>
      <c r="U7" s="104"/>
    </row>
    <row r="8" spans="3:21" s="25" customFormat="1" ht="16.5" customHeight="1" thickBot="1" x14ac:dyDescent="0.25">
      <c r="C8" s="1301" t="s">
        <v>318</v>
      </c>
      <c r="D8" s="1302"/>
      <c r="E8" s="1302"/>
      <c r="F8" s="1303"/>
      <c r="G8" s="28"/>
      <c r="H8" s="1304" t="s">
        <v>505</v>
      </c>
      <c r="I8" s="1305"/>
      <c r="J8" s="1305"/>
      <c r="K8" s="1305"/>
      <c r="L8" s="1305"/>
      <c r="M8" s="1305"/>
      <c r="N8" s="1305"/>
      <c r="O8" s="1305"/>
      <c r="P8" s="1305"/>
      <c r="Q8" s="1305"/>
      <c r="R8" s="1306"/>
      <c r="U8" s="104"/>
    </row>
    <row r="9" spans="3:21" s="25" customFormat="1" ht="26.25" customHeight="1" thickBot="1" x14ac:dyDescent="0.25">
      <c r="C9" s="1307" t="s">
        <v>319</v>
      </c>
      <c r="D9" s="1308"/>
      <c r="E9" s="1308"/>
      <c r="F9" s="1308"/>
      <c r="G9" s="1308"/>
      <c r="H9" s="1308"/>
      <c r="I9" s="1308"/>
      <c r="J9" s="1308"/>
      <c r="K9" s="1308"/>
      <c r="L9" s="1308"/>
      <c r="M9" s="1308"/>
      <c r="N9" s="1308"/>
      <c r="O9" s="1308"/>
      <c r="P9" s="1308"/>
      <c r="Q9" s="1308"/>
      <c r="R9" s="1309"/>
      <c r="U9" s="104"/>
    </row>
    <row r="10" spans="3:21" s="25" customFormat="1" ht="48" customHeight="1" thickBot="1" x14ac:dyDescent="0.25">
      <c r="C10" s="221" t="s">
        <v>19</v>
      </c>
      <c r="D10" s="222" t="s">
        <v>349</v>
      </c>
      <c r="E10" s="397" t="s">
        <v>20</v>
      </c>
      <c r="F10" s="223" t="s">
        <v>95</v>
      </c>
      <c r="G10" s="223" t="s">
        <v>320</v>
      </c>
      <c r="H10" s="223" t="s">
        <v>24</v>
      </c>
      <c r="I10" s="223" t="s">
        <v>321</v>
      </c>
      <c r="J10" s="223" t="s">
        <v>22</v>
      </c>
      <c r="K10" s="223" t="s">
        <v>322</v>
      </c>
      <c r="L10" s="224" t="s">
        <v>25</v>
      </c>
      <c r="M10" s="224" t="s">
        <v>323</v>
      </c>
      <c r="N10" s="224" t="s">
        <v>324</v>
      </c>
      <c r="O10" s="225" t="s">
        <v>325</v>
      </c>
      <c r="P10" s="225" t="s">
        <v>326</v>
      </c>
      <c r="Q10" s="225" t="s">
        <v>327</v>
      </c>
      <c r="R10" s="226" t="s">
        <v>328</v>
      </c>
      <c r="U10" s="104"/>
    </row>
    <row r="11" spans="3:21" s="25" customFormat="1" ht="36" customHeight="1" x14ac:dyDescent="0.2">
      <c r="C11" s="150" t="s">
        <v>46</v>
      </c>
      <c r="D11" s="573"/>
      <c r="E11" s="573"/>
      <c r="F11" s="574"/>
      <c r="G11" s="575"/>
      <c r="H11" s="574"/>
      <c r="I11" s="574"/>
      <c r="J11" s="574"/>
      <c r="K11" s="574"/>
      <c r="L11" s="574"/>
      <c r="M11" s="576"/>
      <c r="N11" s="577"/>
      <c r="O11" s="578"/>
      <c r="P11" s="579"/>
      <c r="Q11" s="579"/>
      <c r="R11" s="578"/>
      <c r="S11" s="25">
        <v>1000000</v>
      </c>
      <c r="U11" s="104"/>
    </row>
    <row r="12" spans="3:21" s="25" customFormat="1" ht="45.75" customHeight="1" x14ac:dyDescent="0.2">
      <c r="C12" s="1313" t="s">
        <v>169</v>
      </c>
      <c r="D12" s="572" t="s">
        <v>334</v>
      </c>
      <c r="E12" s="422">
        <v>0</v>
      </c>
      <c r="F12" s="422">
        <v>0</v>
      </c>
      <c r="G12" s="422">
        <v>0</v>
      </c>
      <c r="H12" s="422">
        <v>0</v>
      </c>
      <c r="I12" s="333"/>
      <c r="J12" s="333"/>
      <c r="K12" s="49">
        <f>+F12-H12</f>
        <v>0</v>
      </c>
      <c r="L12" s="645">
        <v>0</v>
      </c>
      <c r="M12" s="334"/>
      <c r="N12" s="334"/>
      <c r="O12" s="335">
        <f>+IF(ISERROR(L12/F12),0,L12/F12)</f>
        <v>0</v>
      </c>
      <c r="P12" s="199">
        <f>+F12-L12</f>
        <v>0</v>
      </c>
      <c r="Q12" s="199">
        <v>0</v>
      </c>
      <c r="R12" s="340">
        <f>+IF(ISERROR(Q12/F12),0,Q12/F12)</f>
        <v>0</v>
      </c>
      <c r="U12" s="104"/>
    </row>
    <row r="13" spans="3:21" s="25" customFormat="1" ht="45.75" customHeight="1" x14ac:dyDescent="0.2">
      <c r="C13" s="1314"/>
      <c r="D13" s="572" t="s">
        <v>350</v>
      </c>
      <c r="E13" s="422">
        <v>0</v>
      </c>
      <c r="F13" s="422">
        <v>0</v>
      </c>
      <c r="G13" s="422">
        <v>0</v>
      </c>
      <c r="H13" s="422">
        <v>0</v>
      </c>
      <c r="I13" s="333"/>
      <c r="J13" s="333"/>
      <c r="K13" s="49">
        <f>+F13-H13</f>
        <v>0</v>
      </c>
      <c r="L13" s="645">
        <v>0</v>
      </c>
      <c r="M13" s="334"/>
      <c r="N13" s="334"/>
      <c r="O13" s="335">
        <f>+IF(ISERROR(L13/F13),0,L13/F13)</f>
        <v>0</v>
      </c>
      <c r="P13" s="199">
        <f>+F13-L13</f>
        <v>0</v>
      </c>
      <c r="Q13" s="199">
        <v>0</v>
      </c>
      <c r="R13" s="340">
        <f>+IF(ISERROR(Q13/F13),0,Q13/F13)</f>
        <v>0</v>
      </c>
      <c r="U13" s="104"/>
    </row>
    <row r="14" spans="3:21" s="25" customFormat="1" ht="45.75" customHeight="1" x14ac:dyDescent="0.2">
      <c r="C14" s="1315"/>
      <c r="D14" s="572" t="s">
        <v>182</v>
      </c>
      <c r="E14" s="333">
        <v>0</v>
      </c>
      <c r="F14" s="422">
        <v>0</v>
      </c>
      <c r="G14" s="422">
        <v>0</v>
      </c>
      <c r="H14" s="422">
        <v>0</v>
      </c>
      <c r="I14" s="333"/>
      <c r="J14" s="333"/>
      <c r="K14" s="49">
        <f>+F14-H14</f>
        <v>0</v>
      </c>
      <c r="L14" s="645">
        <v>0</v>
      </c>
      <c r="M14" s="334"/>
      <c r="N14" s="334"/>
      <c r="O14" s="335">
        <f>+IF(ISERROR(L14/F14),0,L14/F14)</f>
        <v>0</v>
      </c>
      <c r="P14" s="199">
        <v>0</v>
      </c>
      <c r="Q14" s="199">
        <v>0</v>
      </c>
      <c r="R14" s="340">
        <f>+IF(ISERROR(Q14/F14),0,Q14/F14)</f>
        <v>0</v>
      </c>
      <c r="U14" s="104"/>
    </row>
    <row r="15" spans="3:21" s="25" customFormat="1" ht="38.25" customHeight="1" x14ac:dyDescent="0.2">
      <c r="C15" s="105" t="s">
        <v>68</v>
      </c>
      <c r="D15" s="571"/>
      <c r="E15" s="337">
        <v>0</v>
      </c>
      <c r="F15" s="337">
        <v>0</v>
      </c>
      <c r="G15" s="336">
        <v>0</v>
      </c>
      <c r="H15" s="337"/>
      <c r="I15" s="337"/>
      <c r="J15" s="337"/>
      <c r="K15" s="49">
        <f>+F15-H15</f>
        <v>0</v>
      </c>
      <c r="L15" s="645">
        <v>0</v>
      </c>
      <c r="M15" s="338"/>
      <c r="N15" s="339"/>
      <c r="O15" s="340"/>
      <c r="P15" s="333"/>
      <c r="Q15" s="333">
        <v>0</v>
      </c>
      <c r="R15" s="340"/>
      <c r="U15" s="104"/>
    </row>
    <row r="16" spans="3:21" s="25" customFormat="1" ht="54" customHeight="1" thickBot="1" x14ac:dyDescent="0.25">
      <c r="C16" s="50" t="s">
        <v>329</v>
      </c>
      <c r="D16" s="565"/>
      <c r="E16" s="566">
        <v>0</v>
      </c>
      <c r="F16" s="566">
        <f>+F12+F13+F14</f>
        <v>0</v>
      </c>
      <c r="G16" s="566">
        <f>+G12+G13+G14</f>
        <v>0</v>
      </c>
      <c r="H16" s="566">
        <f>+H12+H13+H14</f>
        <v>0</v>
      </c>
      <c r="I16" s="566"/>
      <c r="J16" s="566"/>
      <c r="K16" s="49">
        <f>+F16-H16</f>
        <v>0</v>
      </c>
      <c r="L16" s="646">
        <f>SUM(L12:L15)</f>
        <v>0</v>
      </c>
      <c r="M16" s="567"/>
      <c r="N16" s="567"/>
      <c r="O16" s="568">
        <f>+IF(ISERROR(L16/F16),0,L16/F16)</f>
        <v>0</v>
      </c>
      <c r="P16" s="569" t="s">
        <v>598</v>
      </c>
      <c r="Q16" s="569">
        <v>0</v>
      </c>
      <c r="R16" s="570">
        <v>0</v>
      </c>
      <c r="U16" s="104"/>
    </row>
    <row r="17" spans="3:25" s="25" customFormat="1" ht="5.25" hidden="1" customHeight="1" x14ac:dyDescent="0.2">
      <c r="C17" s="203" t="s">
        <v>329</v>
      </c>
      <c r="D17" s="204"/>
      <c r="E17" s="204"/>
      <c r="F17" s="205">
        <v>0</v>
      </c>
      <c r="G17" s="205">
        <v>248847.70388248999</v>
      </c>
      <c r="H17" s="206">
        <v>0</v>
      </c>
      <c r="I17" s="207">
        <v>0</v>
      </c>
      <c r="J17" s="207" t="e">
        <f>SUMIF([4]base!$G$5:$AD$76,"C",[4]base!$V$5:$V$76)</f>
        <v>#VALUE!</v>
      </c>
      <c r="K17" s="206">
        <f>(+F17-(I17+H17))/1000000</f>
        <v>0</v>
      </c>
      <c r="L17" s="207">
        <f>+L12+L13</f>
        <v>0</v>
      </c>
      <c r="M17" s="208">
        <f>+L17-Q17</f>
        <v>0</v>
      </c>
      <c r="N17" s="209" t="e">
        <f>+M17/(F17-I17)</f>
        <v>#DIV/0!</v>
      </c>
      <c r="O17" s="210">
        <v>0</v>
      </c>
      <c r="P17" s="211">
        <v>0</v>
      </c>
      <c r="Q17" s="212">
        <f>+Q12</f>
        <v>0</v>
      </c>
      <c r="R17" s="213">
        <v>0</v>
      </c>
      <c r="U17" s="104"/>
    </row>
    <row r="18" spans="3:25" s="7" customFormat="1" ht="41.25" customHeight="1" thickBot="1" x14ac:dyDescent="0.25">
      <c r="C18" s="1311" t="s">
        <v>70</v>
      </c>
      <c r="D18" s="1312"/>
      <c r="E18" s="214">
        <f>+E16</f>
        <v>0</v>
      </c>
      <c r="F18" s="214">
        <f>+F16</f>
        <v>0</v>
      </c>
      <c r="G18" s="214">
        <f>+G12+G13+G14</f>
        <v>0</v>
      </c>
      <c r="H18" s="214">
        <f>+H16</f>
        <v>0</v>
      </c>
      <c r="I18" s="214">
        <f>+I12+I13+I14</f>
        <v>0</v>
      </c>
      <c r="J18" s="214">
        <f>+J12+J13+J14</f>
        <v>0</v>
      </c>
      <c r="K18" s="214">
        <f>+K12+K13+K14</f>
        <v>0</v>
      </c>
      <c r="L18" s="214">
        <f>+L12+L13+L14</f>
        <v>0</v>
      </c>
      <c r="M18" s="215">
        <f>+L18-Q18</f>
        <v>0</v>
      </c>
      <c r="N18" s="260" t="e">
        <f>+M18/(F18-I18)</f>
        <v>#DIV/0!</v>
      </c>
      <c r="O18" s="216">
        <f>+IF(ISERROR(L18/F18),0,L18/F18)</f>
        <v>0</v>
      </c>
      <c r="P18" s="217">
        <f>+P12+P13+P14</f>
        <v>0</v>
      </c>
      <c r="Q18" s="218">
        <f>+Q12+Q13+Q14</f>
        <v>0</v>
      </c>
      <c r="R18" s="219">
        <f>+IF(ISERROR(Q18/F18),0,Q18/F18)</f>
        <v>0</v>
      </c>
      <c r="T18" s="25"/>
      <c r="U18" s="106"/>
    </row>
    <row r="19" spans="3:25" s="7" customFormat="1" ht="23.25" customHeight="1" x14ac:dyDescent="0.2">
      <c r="C19" s="36"/>
      <c r="D19" s="298">
        <v>1000000</v>
      </c>
      <c r="E19" s="298"/>
      <c r="F19" s="220"/>
      <c r="G19" s="37"/>
      <c r="H19" s="107"/>
      <c r="I19" s="107"/>
      <c r="J19" s="37"/>
      <c r="K19" s="37"/>
      <c r="L19" s="107"/>
      <c r="M19" s="107"/>
      <c r="N19" s="108"/>
      <c r="O19" s="38"/>
      <c r="P19" s="109"/>
      <c r="Q19" s="110"/>
      <c r="R19" s="39"/>
      <c r="T19" s="25"/>
      <c r="U19" s="106"/>
    </row>
    <row r="20" spans="3:25" s="7" customFormat="1" ht="23.25" customHeight="1" x14ac:dyDescent="0.25">
      <c r="C20" s="1310"/>
      <c r="D20" s="1310"/>
      <c r="E20" s="1310"/>
      <c r="F20" s="1310"/>
      <c r="G20" s="1310"/>
      <c r="H20" s="1310"/>
      <c r="I20" s="1310"/>
      <c r="J20" s="1310"/>
      <c r="K20" s="1310"/>
      <c r="L20" s="1310"/>
      <c r="M20" s="1310"/>
      <c r="N20" s="1310"/>
      <c r="O20" s="1310"/>
      <c r="P20" s="1310"/>
      <c r="Q20" s="1310"/>
      <c r="R20" s="39"/>
      <c r="T20" s="25"/>
      <c r="U20" s="111"/>
      <c r="V20" s="112"/>
    </row>
    <row r="21" spans="3:25" s="7" customFormat="1" ht="49.5" customHeight="1" x14ac:dyDescent="0.25">
      <c r="C21" s="1282"/>
      <c r="D21" s="1282"/>
      <c r="E21" s="1282"/>
      <c r="F21" s="1282"/>
      <c r="G21" s="1282"/>
      <c r="H21" s="1282"/>
      <c r="I21" s="1282"/>
      <c r="J21" s="1282"/>
      <c r="K21" s="1282"/>
      <c r="L21" s="1282"/>
      <c r="M21" s="1282"/>
      <c r="N21" s="1282"/>
      <c r="O21" s="1282"/>
      <c r="P21" s="1282"/>
      <c r="Q21" s="1282"/>
      <c r="R21" s="1282"/>
      <c r="T21" s="25"/>
      <c r="U21" s="111"/>
      <c r="V21" s="112"/>
    </row>
    <row r="22" spans="3:25" s="7" customFormat="1" ht="54.75" customHeight="1" x14ac:dyDescent="0.25">
      <c r="C22" s="1310"/>
      <c r="D22" s="1310"/>
      <c r="E22" s="1310"/>
      <c r="F22" s="1310"/>
      <c r="G22" s="1310"/>
      <c r="H22" s="1310"/>
      <c r="I22" s="1310"/>
      <c r="J22" s="1310"/>
      <c r="K22" s="1310"/>
      <c r="L22" s="1310"/>
      <c r="M22" s="1310"/>
      <c r="N22" s="1310"/>
      <c r="O22" s="1310"/>
      <c r="P22" s="1310"/>
      <c r="Q22" s="1310"/>
      <c r="R22" s="39"/>
      <c r="T22" s="25"/>
      <c r="U22" s="111"/>
      <c r="V22" s="112"/>
    </row>
    <row r="23" spans="3:25" s="7" customFormat="1" ht="31.5" customHeight="1" x14ac:dyDescent="0.25">
      <c r="C23" s="1310"/>
      <c r="D23" s="1310"/>
      <c r="E23" s="1310"/>
      <c r="F23" s="1310"/>
      <c r="G23" s="1310"/>
      <c r="H23" s="1310"/>
      <c r="I23" s="1310"/>
      <c r="J23" s="1310"/>
      <c r="K23" s="1310"/>
      <c r="L23" s="1310"/>
      <c r="M23" s="1310"/>
      <c r="N23" s="1310"/>
      <c r="O23" s="1310"/>
      <c r="P23" s="1310"/>
      <c r="Q23" s="1310"/>
      <c r="R23" s="1310"/>
      <c r="T23" s="25"/>
      <c r="U23" s="111"/>
      <c r="V23" s="112"/>
    </row>
    <row r="24" spans="3:25" s="7" customFormat="1" ht="38.25" hidden="1" customHeight="1" x14ac:dyDescent="0.25">
      <c r="T24" s="25"/>
      <c r="U24" s="111"/>
      <c r="V24" s="112"/>
    </row>
    <row r="25" spans="3:25" s="7" customFormat="1" ht="31.5" hidden="1" customHeight="1" thickBot="1" x14ac:dyDescent="0.3">
      <c r="C25" s="7" t="s">
        <v>330</v>
      </c>
      <c r="K25" s="40"/>
      <c r="M25" s="48"/>
      <c r="N25" s="48"/>
      <c r="O25" s="48"/>
      <c r="P25" s="48"/>
      <c r="Q25" s="48"/>
      <c r="R25" s="48"/>
      <c r="T25" s="25"/>
      <c r="U25" s="111"/>
      <c r="V25" s="112"/>
    </row>
    <row r="26" spans="3:25" s="7" customFormat="1" ht="31.5" hidden="1" customHeight="1" x14ac:dyDescent="0.2">
      <c r="C26" s="1320" t="s">
        <v>331</v>
      </c>
      <c r="D26" s="1321"/>
      <c r="E26" s="1321"/>
      <c r="F26" s="1322"/>
      <c r="G26" s="19"/>
      <c r="H26" s="1323" t="s">
        <v>332</v>
      </c>
      <c r="I26" s="1324"/>
      <c r="J26" s="1324"/>
      <c r="K26" s="1325"/>
      <c r="L26" s="1325"/>
      <c r="M26" s="1325"/>
      <c r="N26" s="1325"/>
      <c r="O26" s="1325"/>
      <c r="P26" s="1326"/>
      <c r="Q26" s="20" t="s">
        <v>333</v>
      </c>
      <c r="R26" s="48"/>
      <c r="U26" s="106"/>
    </row>
    <row r="27" spans="3:25" s="7" customFormat="1" ht="15.75" hidden="1" x14ac:dyDescent="0.25">
      <c r="C27" s="1327" t="s">
        <v>334</v>
      </c>
      <c r="D27" s="1328"/>
      <c r="E27" s="1328"/>
      <c r="F27" s="1329"/>
      <c r="G27" s="21"/>
      <c r="H27" s="1333" t="s">
        <v>335</v>
      </c>
      <c r="I27" s="1334"/>
      <c r="J27" s="1334"/>
      <c r="K27" s="1335"/>
      <c r="L27" s="1335"/>
      <c r="M27" s="1335"/>
      <c r="N27" s="1335"/>
      <c r="O27" s="1335"/>
      <c r="P27" s="1336"/>
      <c r="Q27" s="113">
        <v>1000000000</v>
      </c>
      <c r="R27" s="48"/>
      <c r="T27" s="114"/>
      <c r="U27" s="111"/>
      <c r="V27" s="112"/>
      <c r="Y27" s="41"/>
    </row>
    <row r="28" spans="3:25" s="7" customFormat="1" ht="15.75" hidden="1" x14ac:dyDescent="0.25">
      <c r="C28" s="1330"/>
      <c r="D28" s="1331"/>
      <c r="E28" s="1331"/>
      <c r="F28" s="1332"/>
      <c r="G28" s="22"/>
      <c r="H28" s="1337" t="s">
        <v>149</v>
      </c>
      <c r="I28" s="1338"/>
      <c r="J28" s="1338"/>
      <c r="K28" s="1339"/>
      <c r="L28" s="1339"/>
      <c r="M28" s="1339"/>
      <c r="N28" s="1339"/>
      <c r="O28" s="1339"/>
      <c r="P28" s="1340"/>
      <c r="Q28" s="115">
        <v>3605000000</v>
      </c>
      <c r="R28" s="48"/>
      <c r="T28" s="114"/>
      <c r="U28" s="111"/>
      <c r="V28" s="112"/>
      <c r="Y28" s="41"/>
    </row>
    <row r="29" spans="3:25" s="7" customFormat="1" ht="15.75" hidden="1" x14ac:dyDescent="0.25">
      <c r="C29" s="1330"/>
      <c r="D29" s="1331"/>
      <c r="E29" s="1331"/>
      <c r="F29" s="1332"/>
      <c r="G29" s="22"/>
      <c r="H29" s="1316" t="s">
        <v>336</v>
      </c>
      <c r="I29" s="1317"/>
      <c r="J29" s="1317"/>
      <c r="K29" s="1318"/>
      <c r="L29" s="1318"/>
      <c r="M29" s="1318"/>
      <c r="N29" s="1318"/>
      <c r="O29" s="1318"/>
      <c r="P29" s="1319"/>
      <c r="Q29" s="116">
        <v>300000000</v>
      </c>
      <c r="R29" s="48"/>
      <c r="T29" s="114"/>
      <c r="U29" s="111"/>
      <c r="V29" s="112"/>
      <c r="Y29" s="41"/>
    </row>
    <row r="30" spans="3:25" s="7" customFormat="1" ht="15.75" hidden="1" x14ac:dyDescent="0.25">
      <c r="C30" s="1330" t="s">
        <v>337</v>
      </c>
      <c r="D30" s="1331"/>
      <c r="E30" s="1331"/>
      <c r="F30" s="1332"/>
      <c r="G30" s="23"/>
      <c r="H30" s="1316" t="s">
        <v>162</v>
      </c>
      <c r="I30" s="1317"/>
      <c r="J30" s="1317"/>
      <c r="K30" s="1318"/>
      <c r="L30" s="1318"/>
      <c r="M30" s="1318"/>
      <c r="N30" s="1318"/>
      <c r="O30" s="1318"/>
      <c r="P30" s="1319"/>
      <c r="Q30" s="115">
        <v>200000000</v>
      </c>
      <c r="R30" s="48"/>
      <c r="T30" s="114"/>
      <c r="U30" s="111"/>
      <c r="V30" s="112"/>
      <c r="Y30" s="41"/>
    </row>
    <row r="31" spans="3:25" s="7" customFormat="1" hidden="1" x14ac:dyDescent="0.25">
      <c r="C31" s="1330" t="s">
        <v>338</v>
      </c>
      <c r="D31" s="1331"/>
      <c r="E31" s="1331"/>
      <c r="F31" s="1332"/>
      <c r="G31" s="22"/>
      <c r="H31" s="1316" t="s">
        <v>339</v>
      </c>
      <c r="I31" s="1317"/>
      <c r="J31" s="1317"/>
      <c r="K31" s="1318"/>
      <c r="L31" s="1318"/>
      <c r="M31" s="1318"/>
      <c r="N31" s="1318"/>
      <c r="O31" s="1318"/>
      <c r="P31" s="1319"/>
      <c r="Q31" s="116">
        <v>300000000</v>
      </c>
      <c r="T31" s="114"/>
      <c r="U31" s="111"/>
      <c r="V31" s="112"/>
      <c r="Y31" s="41"/>
    </row>
    <row r="32" spans="3:25" s="7" customFormat="1" hidden="1" x14ac:dyDescent="0.25">
      <c r="C32" s="1330"/>
      <c r="D32" s="1331"/>
      <c r="E32" s="1331"/>
      <c r="F32" s="1332"/>
      <c r="G32" s="22"/>
      <c r="H32" s="1316" t="s">
        <v>340</v>
      </c>
      <c r="I32" s="1317"/>
      <c r="J32" s="1317"/>
      <c r="K32" s="1318"/>
      <c r="L32" s="1318"/>
      <c r="M32" s="1318"/>
      <c r="N32" s="1318"/>
      <c r="O32" s="1318"/>
      <c r="P32" s="1319"/>
      <c r="Q32" s="116">
        <v>2200000000</v>
      </c>
      <c r="R32" s="25"/>
      <c r="T32" s="114"/>
      <c r="U32" s="111"/>
      <c r="V32" s="112"/>
      <c r="Y32" s="41"/>
    </row>
    <row r="33" spans="3:25" s="7" customFormat="1" hidden="1" x14ac:dyDescent="0.25">
      <c r="C33" s="1330" t="s">
        <v>341</v>
      </c>
      <c r="D33" s="1331"/>
      <c r="E33" s="1331"/>
      <c r="F33" s="1332"/>
      <c r="G33" s="22"/>
      <c r="H33" s="1316" t="s">
        <v>150</v>
      </c>
      <c r="I33" s="1317"/>
      <c r="J33" s="1317"/>
      <c r="K33" s="1318"/>
      <c r="L33" s="1318"/>
      <c r="M33" s="1318"/>
      <c r="N33" s="1318"/>
      <c r="O33" s="1318"/>
      <c r="P33" s="1319"/>
      <c r="Q33" s="116">
        <v>1160000000</v>
      </c>
      <c r="R33" s="25"/>
      <c r="T33" s="114"/>
      <c r="U33" s="111"/>
      <c r="V33" s="112"/>
      <c r="Y33" s="41"/>
    </row>
    <row r="34" spans="3:25" s="7" customFormat="1" hidden="1" x14ac:dyDescent="0.25">
      <c r="C34" s="1330"/>
      <c r="D34" s="1331"/>
      <c r="E34" s="1331"/>
      <c r="F34" s="1332"/>
      <c r="G34" s="22"/>
      <c r="H34" s="1316" t="s">
        <v>147</v>
      </c>
      <c r="I34" s="1317"/>
      <c r="J34" s="1317"/>
      <c r="K34" s="1318"/>
      <c r="L34" s="1318"/>
      <c r="M34" s="1318"/>
      <c r="N34" s="1318"/>
      <c r="O34" s="1318"/>
      <c r="P34" s="1319"/>
      <c r="Q34" s="116">
        <v>30461434</v>
      </c>
      <c r="R34" s="25"/>
      <c r="T34" s="114"/>
      <c r="U34" s="111"/>
      <c r="V34" s="112"/>
      <c r="Y34" s="41"/>
    </row>
    <row r="35" spans="3:25" s="7" customFormat="1" hidden="1" x14ac:dyDescent="0.25">
      <c r="C35" s="1348" t="s">
        <v>342</v>
      </c>
      <c r="D35" s="1348"/>
      <c r="E35" s="1348"/>
      <c r="F35" s="1349"/>
      <c r="G35" s="24"/>
      <c r="H35" s="1316" t="s">
        <v>156</v>
      </c>
      <c r="I35" s="1317"/>
      <c r="J35" s="1317"/>
      <c r="K35" s="1318"/>
      <c r="L35" s="1318"/>
      <c r="M35" s="1318"/>
      <c r="N35" s="1318"/>
      <c r="O35" s="1318"/>
      <c r="P35" s="1319"/>
      <c r="Q35" s="116">
        <v>1962993187</v>
      </c>
      <c r="R35" s="42"/>
      <c r="T35" s="114"/>
      <c r="U35" s="111"/>
      <c r="V35" s="112"/>
      <c r="Y35" s="41"/>
    </row>
    <row r="36" spans="3:25" s="7" customFormat="1" hidden="1" x14ac:dyDescent="0.25">
      <c r="C36" s="1350"/>
      <c r="D36" s="1350"/>
      <c r="E36" s="1350"/>
      <c r="F36" s="1351"/>
      <c r="G36" s="24"/>
      <c r="H36" s="1316" t="s">
        <v>158</v>
      </c>
      <c r="I36" s="1317"/>
      <c r="J36" s="1317"/>
      <c r="K36" s="1318"/>
      <c r="L36" s="1318"/>
      <c r="M36" s="1318"/>
      <c r="N36" s="1318"/>
      <c r="O36" s="1318"/>
      <c r="P36" s="1319"/>
      <c r="Q36" s="116">
        <v>300000000</v>
      </c>
      <c r="R36" s="42"/>
      <c r="T36" s="114"/>
      <c r="U36" s="111"/>
      <c r="V36" s="112"/>
      <c r="Y36" s="41"/>
    </row>
    <row r="37" spans="3:25" s="7" customFormat="1" ht="15.75" hidden="1" thickBot="1" x14ac:dyDescent="0.3">
      <c r="C37" s="1352"/>
      <c r="D37" s="1352"/>
      <c r="E37" s="1352"/>
      <c r="F37" s="1353"/>
      <c r="G37" s="43"/>
      <c r="H37" s="1354" t="s">
        <v>152</v>
      </c>
      <c r="I37" s="1355"/>
      <c r="J37" s="1355"/>
      <c r="K37" s="1356"/>
      <c r="L37" s="1356"/>
      <c r="M37" s="1356"/>
      <c r="N37" s="1356"/>
      <c r="O37" s="1356"/>
      <c r="P37" s="1357"/>
      <c r="Q37" s="116">
        <v>311484467</v>
      </c>
      <c r="R37" s="42"/>
      <c r="T37" s="114"/>
      <c r="U37" s="111"/>
      <c r="V37" s="112"/>
      <c r="Y37" s="41"/>
    </row>
    <row r="38" spans="3:25" s="7" customFormat="1" hidden="1" x14ac:dyDescent="0.25">
      <c r="C38" s="1347" t="s">
        <v>343</v>
      </c>
      <c r="D38" s="1347"/>
      <c r="E38" s="1347"/>
      <c r="F38" s="1347"/>
      <c r="G38" s="43"/>
      <c r="H38" s="1316" t="s">
        <v>151</v>
      </c>
      <c r="I38" s="1317"/>
      <c r="J38" s="1317"/>
      <c r="K38" s="1318"/>
      <c r="L38" s="1318"/>
      <c r="M38" s="1318"/>
      <c r="N38" s="1318"/>
      <c r="O38" s="1318"/>
      <c r="P38" s="1319"/>
      <c r="Q38" s="116">
        <v>31685384000</v>
      </c>
      <c r="R38" s="42"/>
      <c r="T38" s="114"/>
      <c r="U38" s="111"/>
      <c r="V38" s="112"/>
      <c r="Y38" s="41"/>
    </row>
    <row r="39" spans="3:25" s="7" customFormat="1" ht="27" hidden="1" customHeight="1" x14ac:dyDescent="0.25">
      <c r="C39" s="1327" t="s">
        <v>344</v>
      </c>
      <c r="D39" s="1328"/>
      <c r="E39" s="1328"/>
      <c r="F39" s="1329"/>
      <c r="G39" s="23"/>
      <c r="H39" s="1316" t="s">
        <v>154</v>
      </c>
      <c r="I39" s="1317"/>
      <c r="J39" s="1317"/>
      <c r="K39" s="1318"/>
      <c r="L39" s="1318"/>
      <c r="M39" s="1318"/>
      <c r="N39" s="1318"/>
      <c r="O39" s="1318"/>
      <c r="P39" s="1319"/>
      <c r="Q39" s="116">
        <v>5004999999</v>
      </c>
      <c r="R39" s="25"/>
      <c r="T39" s="114"/>
      <c r="U39" s="111"/>
      <c r="V39" s="112"/>
      <c r="Y39" s="41"/>
    </row>
    <row r="40" spans="3:25" s="7" customFormat="1" hidden="1" x14ac:dyDescent="0.25">
      <c r="C40" s="1330" t="s">
        <v>182</v>
      </c>
      <c r="D40" s="1331"/>
      <c r="E40" s="1331"/>
      <c r="F40" s="1332"/>
      <c r="G40" s="23"/>
      <c r="H40" s="1316" t="s">
        <v>168</v>
      </c>
      <c r="I40" s="1317"/>
      <c r="J40" s="1317"/>
      <c r="K40" s="1318"/>
      <c r="L40" s="1318"/>
      <c r="M40" s="1318"/>
      <c r="N40" s="1318"/>
      <c r="O40" s="1318"/>
      <c r="P40" s="1319"/>
      <c r="Q40" s="116">
        <v>2120000000</v>
      </c>
      <c r="R40" s="25"/>
      <c r="T40" s="114"/>
      <c r="U40" s="114"/>
      <c r="V40" s="114"/>
      <c r="W40" s="114"/>
      <c r="Y40" s="41"/>
    </row>
    <row r="41" spans="3:25" s="7" customFormat="1" ht="12.75" hidden="1" customHeight="1" x14ac:dyDescent="0.25">
      <c r="C41" s="1345" t="s">
        <v>345</v>
      </c>
      <c r="D41" s="1346"/>
      <c r="E41" s="1346"/>
      <c r="F41" s="1347"/>
      <c r="G41" s="24"/>
      <c r="H41" s="1316" t="s">
        <v>164</v>
      </c>
      <c r="I41" s="1317"/>
      <c r="J41" s="1317"/>
      <c r="K41" s="1318"/>
      <c r="L41" s="1318"/>
      <c r="M41" s="1318"/>
      <c r="N41" s="1318"/>
      <c r="O41" s="1318"/>
      <c r="P41" s="1319"/>
      <c r="Q41" s="116">
        <v>4000000000</v>
      </c>
      <c r="R41" s="25"/>
      <c r="T41" s="114"/>
      <c r="U41" s="114"/>
      <c r="V41" s="114"/>
      <c r="W41" s="114"/>
      <c r="Y41" s="41"/>
    </row>
    <row r="42" spans="3:25" s="7" customFormat="1" ht="28.5" hidden="1" customHeight="1" thickBot="1" x14ac:dyDescent="0.3">
      <c r="C42" s="1345"/>
      <c r="D42" s="1346"/>
      <c r="E42" s="1346"/>
      <c r="F42" s="1347"/>
      <c r="G42" s="24"/>
      <c r="H42" s="1316" t="s">
        <v>166</v>
      </c>
      <c r="I42" s="1317"/>
      <c r="J42" s="1317"/>
      <c r="K42" s="1318"/>
      <c r="L42" s="1318"/>
      <c r="M42" s="1318"/>
      <c r="N42" s="1318"/>
      <c r="O42" s="1318"/>
      <c r="P42" s="1319"/>
      <c r="Q42" s="116">
        <v>3000000000</v>
      </c>
      <c r="R42" s="25"/>
      <c r="T42" s="114"/>
      <c r="U42" s="114"/>
      <c r="V42" s="114"/>
      <c r="W42" s="114"/>
      <c r="Y42" s="41"/>
    </row>
    <row r="43" spans="3:25" s="7" customFormat="1" ht="31.5" hidden="1" customHeight="1" x14ac:dyDescent="0.25">
      <c r="C43" s="1341" t="s">
        <v>61</v>
      </c>
      <c r="D43" s="1342"/>
      <c r="E43" s="1342"/>
      <c r="F43" s="1343"/>
      <c r="G43" s="1343"/>
      <c r="H43" s="1344"/>
      <c r="I43" s="1344"/>
      <c r="J43" s="1344"/>
      <c r="K43" s="1344"/>
      <c r="L43" s="1344"/>
      <c r="M43" s="1344"/>
      <c r="N43" s="1344"/>
      <c r="O43" s="1344"/>
      <c r="P43" s="1344"/>
      <c r="Q43" s="44">
        <f>SUM(Q27:Q42)</f>
        <v>57180323087</v>
      </c>
      <c r="R43" s="99"/>
      <c r="T43" s="117"/>
      <c r="U43" s="118"/>
      <c r="V43" s="119"/>
    </row>
    <row r="44" spans="3:25" s="7" customFormat="1" ht="31.5" hidden="1" customHeight="1" x14ac:dyDescent="0.2">
      <c r="C44" s="48"/>
      <c r="D44" s="48"/>
      <c r="E44" s="48"/>
      <c r="F44" s="48"/>
      <c r="G44" s="48"/>
      <c r="H44" s="48"/>
      <c r="I44" s="48"/>
      <c r="J44" s="48"/>
      <c r="K44" s="48"/>
      <c r="L44" s="48"/>
      <c r="M44" s="48"/>
      <c r="N44" s="48"/>
      <c r="O44" s="48"/>
      <c r="P44" s="48"/>
      <c r="Q44" s="48"/>
      <c r="R44" s="48"/>
      <c r="U44" s="106"/>
    </row>
    <row r="45" spans="3:25" s="25" customFormat="1" ht="12.75" hidden="1" x14ac:dyDescent="0.2">
      <c r="R45" s="99"/>
      <c r="U45" s="120"/>
    </row>
    <row r="46" spans="3:25" s="25" customFormat="1" ht="12.75" hidden="1" x14ac:dyDescent="0.2">
      <c r="F46" s="42">
        <f>+F18-[5]base!W76</f>
        <v>-621520765708</v>
      </c>
      <c r="G46" s="42">
        <f>+G18-[5]base!X66</f>
        <v>0</v>
      </c>
      <c r="H46" s="42">
        <f>+H18-[5]base!Y76</f>
        <v>-227346394692.44</v>
      </c>
      <c r="I46" s="42">
        <f>+I18-[5]base!X76</f>
        <v>-62602423429</v>
      </c>
      <c r="J46" s="42" t="e">
        <f>+[5]base!V76-#REF!</f>
        <v>#REF!</v>
      </c>
      <c r="K46" s="42">
        <f>+K18-[5]base!Z76</f>
        <v>-331571947586.56</v>
      </c>
      <c r="L46" s="42">
        <f>+L18-[5]base!AA76</f>
        <v>-169075284815.62</v>
      </c>
      <c r="M46" s="42">
        <f>+M18-([5]base!AA76-[5]base!AB76)</f>
        <v>-166649826120.82001</v>
      </c>
      <c r="N46" s="42"/>
      <c r="O46" s="42"/>
      <c r="P46" s="42" t="e">
        <f>([5]base!Z76-[5]base!AA76)-#REF!</f>
        <v>#REF!</v>
      </c>
      <c r="Q46" s="42">
        <f>+Q18-[5]base!AB76</f>
        <v>-2425458694.8000002</v>
      </c>
      <c r="R46" s="99"/>
      <c r="U46" s="120"/>
    </row>
    <row r="47" spans="3:25" s="25" customFormat="1" ht="12.75" hidden="1" x14ac:dyDescent="0.2">
      <c r="F47" s="121" t="e">
        <f>(#REF!+'[5]VICE REL. POLÍTICAS'!E10+'[5]DESPACHO DEL MINISTRO '!E10+'[5]SECRE. GENERAL'!E10)-F18</f>
        <v>#REF!</v>
      </c>
      <c r="G47" s="122"/>
      <c r="H47" s="42" t="e">
        <f>+(#REF!+'[5]VICE REL. POLÍTICAS'!F10+'[5]DESPACHO DEL MINISTRO '!F10+'[5]SECRE. GENERAL'!F10)-#REF!</f>
        <v>#REF!</v>
      </c>
      <c r="I47" s="42"/>
      <c r="J47" s="42"/>
      <c r="K47" s="42" t="e">
        <f>+(#REF!+'[5]VICE REL. POLÍTICAS'!H10+'[5]DESPACHO DEL MINISTRO '!H10+'[5]SECRE. GENERAL'!H10)-#REF!</f>
        <v>#REF!</v>
      </c>
      <c r="L47" s="42" t="e">
        <f>+(#REF!+'[5]VICE REL. POLÍTICAS'!I10+'[5]DESPACHO DEL MINISTRO '!I10+'[5]SECRE. GENERAL'!I10)-#REF!</f>
        <v>#REF!</v>
      </c>
      <c r="M47" s="42"/>
      <c r="N47" s="42"/>
      <c r="O47" s="42"/>
      <c r="P47" s="123" t="e">
        <f>+('[5]SECRE. GENERAL'!L10+'[5]DESPACHO DEL MINISTRO '!L10+'[5]VICE REL. POLÍTICAS'!L10+#REF!)-#REF!</f>
        <v>#REF!</v>
      </c>
      <c r="Q47" s="42" t="e">
        <f>+(#REF!+'[5]VICE REL. POLÍTICAS'!M10+'[5]DESPACHO DEL MINISTRO '!M10+'[5]SECRE. GENERAL'!M10)-#REF!</f>
        <v>#REF!</v>
      </c>
      <c r="R47" s="41"/>
      <c r="U47" s="120"/>
    </row>
    <row r="48" spans="3:25" s="25" customFormat="1" ht="12.75" hidden="1" x14ac:dyDescent="0.2">
      <c r="F48" s="45"/>
      <c r="R48" s="99"/>
      <c r="U48" s="120"/>
    </row>
    <row r="49" spans="9:21" s="25" customFormat="1" ht="12.75" hidden="1" x14ac:dyDescent="0.2">
      <c r="R49" s="99"/>
      <c r="U49" s="120"/>
    </row>
    <row r="50" spans="9:21" s="25" customFormat="1" ht="12.75" x14ac:dyDescent="0.2"/>
    <row r="51" spans="9:21" s="25" customFormat="1" ht="12.75" x14ac:dyDescent="0.2"/>
    <row r="52" spans="9:21" s="25" customFormat="1" ht="12.75" x14ac:dyDescent="0.2">
      <c r="I52" s="45"/>
      <c r="J52" s="45"/>
    </row>
    <row r="53" spans="9:21" s="25" customFormat="1" ht="12.75" x14ac:dyDescent="0.2"/>
  </sheetData>
  <mergeCells count="46">
    <mergeCell ref="C35:F37"/>
    <mergeCell ref="H35:P35"/>
    <mergeCell ref="H36:P36"/>
    <mergeCell ref="H37:P37"/>
    <mergeCell ref="C38:F38"/>
    <mergeCell ref="H38:P38"/>
    <mergeCell ref="C43:P43"/>
    <mergeCell ref="C39:F39"/>
    <mergeCell ref="H39:P39"/>
    <mergeCell ref="C40:F40"/>
    <mergeCell ref="H40:P40"/>
    <mergeCell ref="C41:F42"/>
    <mergeCell ref="H41:P41"/>
    <mergeCell ref="H42:P42"/>
    <mergeCell ref="H33:P33"/>
    <mergeCell ref="H34:P34"/>
    <mergeCell ref="C22:Q22"/>
    <mergeCell ref="C23:R23"/>
    <mergeCell ref="C26:F26"/>
    <mergeCell ref="H26:P26"/>
    <mergeCell ref="C27:F29"/>
    <mergeCell ref="H27:P27"/>
    <mergeCell ref="H28:P28"/>
    <mergeCell ref="H29:P29"/>
    <mergeCell ref="C30:F30"/>
    <mergeCell ref="H30:P30"/>
    <mergeCell ref="C31:F32"/>
    <mergeCell ref="H31:P31"/>
    <mergeCell ref="H32:P32"/>
    <mergeCell ref="C33:F34"/>
    <mergeCell ref="C21:R21"/>
    <mergeCell ref="C1:F7"/>
    <mergeCell ref="P1:R1"/>
    <mergeCell ref="H2:O2"/>
    <mergeCell ref="P2:R3"/>
    <mergeCell ref="H3:O3"/>
    <mergeCell ref="H4:O4"/>
    <mergeCell ref="P4:R7"/>
    <mergeCell ref="H5:O5"/>
    <mergeCell ref="H6:O6"/>
    <mergeCell ref="C8:F8"/>
    <mergeCell ref="H8:R8"/>
    <mergeCell ref="C9:R9"/>
    <mergeCell ref="C20:Q20"/>
    <mergeCell ref="C18:D18"/>
    <mergeCell ref="C12:C14"/>
  </mergeCells>
  <conditionalFormatting sqref="F48">
    <cfRule type="cellIs" dxfId="3" priority="1" operator="notEqual">
      <formula>0</formula>
    </cfRule>
  </conditionalFormatting>
  <conditionalFormatting sqref="F46:Q46">
    <cfRule type="cellIs" dxfId="2" priority="8" operator="greaterThan">
      <formula>0</formula>
    </cfRule>
    <cfRule type="colorScale" priority="9">
      <colorScale>
        <cfvo type="num" val="0"/>
        <cfvo type="num" val="0"/>
        <color rgb="FFFF0000"/>
        <color rgb="FFFFEF9C"/>
      </colorScale>
    </cfRule>
  </conditionalFormatting>
  <conditionalFormatting sqref="H47:R47">
    <cfRule type="cellIs" dxfId="1" priority="6" operator="greaterThan">
      <formula>0</formula>
    </cfRule>
    <cfRule type="colorScale" priority="7">
      <colorScale>
        <cfvo type="num" val="0"/>
        <cfvo type="num" val="0"/>
        <color rgb="FFFF0000"/>
        <color rgb="FFFFEF9C"/>
      </colorScale>
    </cfRule>
  </conditionalFormatting>
  <conditionalFormatting sqref="R35:R37">
    <cfRule type="colorScale" priority="5">
      <colorScale>
        <cfvo type="num" val="0"/>
        <cfvo type="num" val="0"/>
        <color rgb="FFFF0000"/>
        <color rgb="FFFFEF9C"/>
      </colorScale>
    </cfRule>
  </conditionalFormatting>
  <conditionalFormatting sqref="R35:R38">
    <cfRule type="cellIs" dxfId="0" priority="2" operator="greaterThan">
      <formula>0</formula>
    </cfRule>
  </conditionalFormatting>
  <conditionalFormatting sqref="R38">
    <cfRule type="colorScale" priority="3">
      <colorScale>
        <cfvo type="num" val="0"/>
        <cfvo type="num" val="0"/>
        <color rgb="FFFF0000"/>
        <color rgb="FFFFEF9C"/>
      </colorScale>
    </cfRule>
  </conditionalFormatting>
  <printOptions horizontalCentered="1"/>
  <pageMargins left="0.36458333333333331" right="0" top="0" bottom="0" header="0.78740157480314965" footer="0.39370078740157483"/>
  <pageSetup paperSize="300" scale="60" orientation="landscape" r:id="rId1"/>
  <headerFooter alignWithMargins="0"/>
  <rowBreaks count="1" manualBreakCount="1">
    <brk id="23" min="2" max="1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topLeftCell="A4" workbookViewId="0">
      <selection activeCell="G7" sqref="G7"/>
    </sheetView>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1358" t="s">
        <v>50</v>
      </c>
      <c r="C3" s="1359"/>
      <c r="D3" s="1359"/>
      <c r="E3" s="1359"/>
      <c r="F3" s="1359"/>
      <c r="G3" s="1359"/>
      <c r="H3" s="1359"/>
      <c r="I3" s="1359"/>
      <c r="J3" s="1359"/>
      <c r="K3" s="1359"/>
      <c r="L3" s="1359"/>
      <c r="M3" s="1359"/>
    </row>
    <row r="4" spans="2:13" ht="42" customHeight="1" thickBot="1" x14ac:dyDescent="0.3">
      <c r="B4" s="305" t="s">
        <v>64</v>
      </c>
      <c r="C4" s="276" t="s">
        <v>93</v>
      </c>
      <c r="D4" s="276" t="s">
        <v>41</v>
      </c>
      <c r="E4" s="276" t="s">
        <v>97</v>
      </c>
      <c r="F4" s="276" t="s">
        <v>98</v>
      </c>
      <c r="G4" s="276" t="s">
        <v>24</v>
      </c>
      <c r="H4" s="276" t="s">
        <v>450</v>
      </c>
      <c r="I4" s="276" t="s">
        <v>42</v>
      </c>
      <c r="J4" s="276" t="s">
        <v>25</v>
      </c>
      <c r="K4" s="276" t="s">
        <v>66</v>
      </c>
      <c r="L4" s="276" t="s">
        <v>80</v>
      </c>
      <c r="M4" s="276" t="s">
        <v>44</v>
      </c>
    </row>
    <row r="5" spans="2:13" ht="23.25" customHeight="1" x14ac:dyDescent="0.25">
      <c r="B5" s="232" t="s">
        <v>46</v>
      </c>
      <c r="C5" s="233" t="e">
        <f>+#REF!</f>
        <v>#REF!</v>
      </c>
      <c r="D5" s="234" t="e">
        <f>+#REF!</f>
        <v>#REF!</v>
      </c>
      <c r="E5" s="235" t="e">
        <f>+#REF!</f>
        <v>#REF!</v>
      </c>
      <c r="F5" s="234" t="e">
        <f>+#REF!</f>
        <v>#REF!</v>
      </c>
      <c r="G5" s="237" t="e">
        <f>+#REF!</f>
        <v>#REF!</v>
      </c>
      <c r="H5" s="277" t="e">
        <f>+G5/F5</f>
        <v>#REF!</v>
      </c>
      <c r="I5" s="234" t="e">
        <f>+F5-G5</f>
        <v>#REF!</v>
      </c>
      <c r="J5" s="234" t="e">
        <f>+#REF!</f>
        <v>#REF!</v>
      </c>
      <c r="K5" s="236" t="e">
        <f t="shared" ref="K5:K14" si="0">+J5/F5</f>
        <v>#REF!</v>
      </c>
      <c r="L5" s="237" t="e">
        <f>+#REF!</f>
        <v>#REF!</v>
      </c>
      <c r="M5" s="236">
        <f>+IF(ISERROR(L5/F5),0,L5/F5)</f>
        <v>0</v>
      </c>
    </row>
    <row r="6" spans="2:13" ht="25.5" customHeight="1" x14ac:dyDescent="0.25">
      <c r="B6" s="151" t="s">
        <v>169</v>
      </c>
      <c r="C6" s="82" t="e">
        <f>+#REF!</f>
        <v>#REF!</v>
      </c>
      <c r="D6" s="227" t="e">
        <f>+#REF!</f>
        <v>#REF!</v>
      </c>
      <c r="E6" s="228" t="e">
        <f>+#REF!</f>
        <v>#REF!</v>
      </c>
      <c r="F6" s="227" t="e">
        <f>+#REF!</f>
        <v>#REF!</v>
      </c>
      <c r="G6" s="230" t="e">
        <f>+#REF!</f>
        <v>#REF!</v>
      </c>
      <c r="H6" s="231" t="e">
        <f t="shared" ref="H6:H18" si="1">+G6/F6</f>
        <v>#REF!</v>
      </c>
      <c r="I6" s="227" t="e">
        <f t="shared" ref="I6:I18" si="2">+F6-G6</f>
        <v>#REF!</v>
      </c>
      <c r="J6" s="227" t="e">
        <f>+#REF!</f>
        <v>#REF!</v>
      </c>
      <c r="K6" s="229" t="e">
        <f t="shared" si="0"/>
        <v>#REF!</v>
      </c>
      <c r="L6" s="230" t="e">
        <f>+#REF!</f>
        <v>#REF!</v>
      </c>
      <c r="M6" s="229">
        <f t="shared" ref="M6:M17" si="3">+IF(ISERROR(L6/F6),0,L6/F6)</f>
        <v>0</v>
      </c>
    </row>
    <row r="7" spans="2:13" ht="27" customHeight="1" x14ac:dyDescent="0.25">
      <c r="B7" s="151" t="s">
        <v>68</v>
      </c>
      <c r="C7" s="82" t="e">
        <f>+#REF!</f>
        <v>#REF!</v>
      </c>
      <c r="D7" s="227" t="e">
        <f>+#REF!</f>
        <v>#REF!</v>
      </c>
      <c r="E7" s="228" t="e">
        <f>+#REF!</f>
        <v>#REF!</v>
      </c>
      <c r="F7" s="227" t="e">
        <f>+#REF!</f>
        <v>#REF!</v>
      </c>
      <c r="G7" s="230" t="e">
        <f>+#REF!</f>
        <v>#REF!</v>
      </c>
      <c r="H7" s="231" t="e">
        <f t="shared" si="1"/>
        <v>#REF!</v>
      </c>
      <c r="I7" s="227" t="e">
        <f t="shared" si="2"/>
        <v>#REF!</v>
      </c>
      <c r="J7" s="227" t="e">
        <f>+#REF!</f>
        <v>#REF!</v>
      </c>
      <c r="K7" s="229" t="e">
        <f t="shared" si="0"/>
        <v>#REF!</v>
      </c>
      <c r="L7" s="230" t="e">
        <f>+#REF!</f>
        <v>#REF!</v>
      </c>
      <c r="M7" s="229">
        <f t="shared" si="3"/>
        <v>0</v>
      </c>
    </row>
    <row r="8" spans="2:13" ht="40.5" customHeight="1" x14ac:dyDescent="0.25">
      <c r="B8" s="151" t="e">
        <f>+#REF!</f>
        <v>#REF!</v>
      </c>
      <c r="C8" s="82" t="e">
        <f>+#REF!</f>
        <v>#REF!</v>
      </c>
      <c r="D8" s="227" t="e">
        <f>+#REF!</f>
        <v>#REF!</v>
      </c>
      <c r="E8" s="228" t="e">
        <f>+#REF!</f>
        <v>#REF!</v>
      </c>
      <c r="F8" s="227" t="e">
        <f>+#REF!</f>
        <v>#REF!</v>
      </c>
      <c r="G8" s="230" t="e">
        <f>+#REF!</f>
        <v>#REF!</v>
      </c>
      <c r="H8" s="231" t="e">
        <f t="shared" si="1"/>
        <v>#REF!</v>
      </c>
      <c r="I8" s="227" t="e">
        <f t="shared" si="2"/>
        <v>#REF!</v>
      </c>
      <c r="J8" s="227" t="e">
        <f>+#REF!</f>
        <v>#REF!</v>
      </c>
      <c r="K8" s="229" t="e">
        <f t="shared" si="0"/>
        <v>#REF!</v>
      </c>
      <c r="L8" s="230" t="e">
        <f>+#REF!</f>
        <v>#REF!</v>
      </c>
      <c r="M8" s="229">
        <f t="shared" si="3"/>
        <v>0</v>
      </c>
    </row>
    <row r="9" spans="2:13" ht="42.75" customHeight="1" x14ac:dyDescent="0.25">
      <c r="B9" s="151" t="s">
        <v>170</v>
      </c>
      <c r="C9" s="82" t="e">
        <f>+#REF!</f>
        <v>#REF!</v>
      </c>
      <c r="D9" s="227" t="e">
        <f>+#REF!</f>
        <v>#REF!</v>
      </c>
      <c r="E9" s="228" t="e">
        <f>+#REF!</f>
        <v>#REF!</v>
      </c>
      <c r="F9" s="227" t="e">
        <f>+#REF!</f>
        <v>#REF!</v>
      </c>
      <c r="G9" s="230" t="e">
        <f>+#REF!</f>
        <v>#REF!</v>
      </c>
      <c r="H9" s="231" t="e">
        <f t="shared" si="1"/>
        <v>#REF!</v>
      </c>
      <c r="I9" s="227" t="e">
        <f t="shared" si="2"/>
        <v>#REF!</v>
      </c>
      <c r="J9" s="227" t="e">
        <f>+#REF!</f>
        <v>#REF!</v>
      </c>
      <c r="K9" s="229" t="e">
        <f t="shared" si="0"/>
        <v>#REF!</v>
      </c>
      <c r="L9" s="230" t="e">
        <f>+#REF!</f>
        <v>#REF!</v>
      </c>
      <c r="M9" s="229">
        <f t="shared" si="3"/>
        <v>0</v>
      </c>
    </row>
    <row r="10" spans="2:13" ht="42.75" customHeight="1" x14ac:dyDescent="0.25">
      <c r="B10" s="151" t="s">
        <v>468</v>
      </c>
      <c r="C10" s="82" t="e">
        <f>+#REF!</f>
        <v>#REF!</v>
      </c>
      <c r="D10" s="227" t="e">
        <f>+#REF!</f>
        <v>#REF!</v>
      </c>
      <c r="E10" s="228" t="e">
        <f>+#REF!</f>
        <v>#REF!</v>
      </c>
      <c r="F10" s="227" t="e">
        <f>+#REF!</f>
        <v>#REF!</v>
      </c>
      <c r="G10" s="230" t="e">
        <f>+#REF!</f>
        <v>#REF!</v>
      </c>
      <c r="H10" s="231" t="e">
        <f>+G10/F10</f>
        <v>#REF!</v>
      </c>
      <c r="I10" s="227" t="e">
        <f>+F10-G10</f>
        <v>#REF!</v>
      </c>
      <c r="J10" s="227" t="e">
        <f>+#REF!</f>
        <v>#REF!</v>
      </c>
      <c r="K10" s="229" t="e">
        <f>+J10/F10</f>
        <v>#REF!</v>
      </c>
      <c r="L10" s="230" t="e">
        <f>+#REF!</f>
        <v>#REF!</v>
      </c>
      <c r="M10" s="229">
        <f t="shared" si="3"/>
        <v>0</v>
      </c>
    </row>
    <row r="11" spans="2:13" ht="42.75" customHeight="1" x14ac:dyDescent="0.25">
      <c r="B11" s="151" t="s">
        <v>496</v>
      </c>
      <c r="C11" s="82" t="e">
        <f>+#REF!</f>
        <v>#REF!</v>
      </c>
      <c r="D11" s="227" t="e">
        <f>+#REF!</f>
        <v>#REF!</v>
      </c>
      <c r="E11" s="228" t="e">
        <f>+#REF!</f>
        <v>#REF!</v>
      </c>
      <c r="F11" s="227" t="e">
        <f>+#REF!</f>
        <v>#REF!</v>
      </c>
      <c r="G11" s="230" t="e">
        <f>+#REF!</f>
        <v>#REF!</v>
      </c>
      <c r="H11" s="231" t="e">
        <f>+G11/F11</f>
        <v>#REF!</v>
      </c>
      <c r="I11" s="227" t="e">
        <f>+F11-G11</f>
        <v>#REF!</v>
      </c>
      <c r="J11" s="227" t="e">
        <f>+#REF!</f>
        <v>#REF!</v>
      </c>
      <c r="K11" s="229" t="e">
        <f>+J11/F11</f>
        <v>#REF!</v>
      </c>
      <c r="L11" s="230" t="e">
        <f>+#REF!</f>
        <v>#REF!</v>
      </c>
      <c r="M11" s="229">
        <f t="shared" si="3"/>
        <v>0</v>
      </c>
    </row>
    <row r="12" spans="2:13" ht="28.5" customHeight="1" x14ac:dyDescent="0.25">
      <c r="B12" s="317" t="s">
        <v>85</v>
      </c>
      <c r="C12" s="318" t="e">
        <f>SUM(C5:C11)</f>
        <v>#REF!</v>
      </c>
      <c r="D12" s="318" t="e">
        <f>SUM(D5:D11)</f>
        <v>#REF!</v>
      </c>
      <c r="E12" s="318" t="e">
        <f>SUM(E5:E11)</f>
        <v>#REF!</v>
      </c>
      <c r="F12" s="318" t="e">
        <f>SUM(F5:F11)</f>
        <v>#REF!</v>
      </c>
      <c r="G12" s="318" t="e">
        <f>SUM(G5:G11)</f>
        <v>#REF!</v>
      </c>
      <c r="H12" s="319" t="e">
        <f t="shared" si="1"/>
        <v>#REF!</v>
      </c>
      <c r="I12" s="320" t="e">
        <f>SUM(I5:I11)</f>
        <v>#REF!</v>
      </c>
      <c r="J12" s="320" t="e">
        <f>SUM(J5:J11)</f>
        <v>#REF!</v>
      </c>
      <c r="K12" s="319" t="e">
        <f t="shared" si="0"/>
        <v>#REF!</v>
      </c>
      <c r="L12" s="321" t="e">
        <f>SUM(L5:L11)</f>
        <v>#REF!</v>
      </c>
      <c r="M12" s="319">
        <f>+IF(ISERROR(L12/F12),0,L12/F12)</f>
        <v>0</v>
      </c>
    </row>
    <row r="13" spans="2:13" ht="21.75" customHeight="1" x14ac:dyDescent="0.25">
      <c r="B13" s="83" t="s">
        <v>48</v>
      </c>
      <c r="C13" s="82" t="e">
        <f>+#REF!</f>
        <v>#REF!</v>
      </c>
      <c r="D13" s="227" t="e">
        <f>+#REF!</f>
        <v>#REF!</v>
      </c>
      <c r="E13" s="227" t="e">
        <f>+#REF!</f>
        <v>#REF!</v>
      </c>
      <c r="F13" s="227" t="e">
        <f>+#REF!</f>
        <v>#REF!</v>
      </c>
      <c r="G13" s="230" t="e">
        <f>+#REF!</f>
        <v>#REF!</v>
      </c>
      <c r="H13" s="231" t="e">
        <f t="shared" si="1"/>
        <v>#REF!</v>
      </c>
      <c r="I13" s="227" t="e">
        <f t="shared" si="2"/>
        <v>#REF!</v>
      </c>
      <c r="J13" s="227" t="e">
        <f>+#REF!</f>
        <v>#REF!</v>
      </c>
      <c r="K13" s="231" t="e">
        <f t="shared" si="0"/>
        <v>#REF!</v>
      </c>
      <c r="L13" s="230" t="e">
        <f>+#REF!</f>
        <v>#REF!</v>
      </c>
      <c r="M13" s="231">
        <f t="shared" si="3"/>
        <v>0</v>
      </c>
    </row>
    <row r="14" spans="2:13" ht="24" customHeight="1" x14ac:dyDescent="0.25">
      <c r="B14" s="327" t="s">
        <v>82</v>
      </c>
      <c r="C14" s="328" t="e">
        <f>+C13</f>
        <v>#REF!</v>
      </c>
      <c r="D14" s="329" t="e">
        <f>+D13</f>
        <v>#REF!</v>
      </c>
      <c r="E14" s="329" t="e">
        <f>+E13</f>
        <v>#REF!</v>
      </c>
      <c r="F14" s="329" t="e">
        <f>+F13</f>
        <v>#REF!</v>
      </c>
      <c r="G14" s="330" t="e">
        <f>+G13</f>
        <v>#REF!</v>
      </c>
      <c r="H14" s="331" t="e">
        <f t="shared" si="1"/>
        <v>#REF!</v>
      </c>
      <c r="I14" s="329" t="e">
        <f t="shared" si="2"/>
        <v>#REF!</v>
      </c>
      <c r="J14" s="329" t="e">
        <f>+J13</f>
        <v>#REF!</v>
      </c>
      <c r="K14" s="331" t="e">
        <f t="shared" si="0"/>
        <v>#REF!</v>
      </c>
      <c r="L14" s="330" t="e">
        <f>+L13</f>
        <v>#REF!</v>
      </c>
      <c r="M14" s="331">
        <f t="shared" si="3"/>
        <v>0</v>
      </c>
    </row>
    <row r="15" spans="2:13" ht="33" customHeight="1" x14ac:dyDescent="0.25">
      <c r="B15" s="322" t="s">
        <v>346</v>
      </c>
      <c r="C15" s="323" t="e">
        <f>+C12+C14</f>
        <v>#REF!</v>
      </c>
      <c r="D15" s="324" t="e">
        <f>+D12+D14</f>
        <v>#REF!</v>
      </c>
      <c r="E15" s="324" t="e">
        <f>+E12+E14</f>
        <v>#REF!</v>
      </c>
      <c r="F15" s="324" t="e">
        <f>+F12+F14</f>
        <v>#REF!</v>
      </c>
      <c r="G15" s="325" t="e">
        <f>+G12+G14</f>
        <v>#REF!</v>
      </c>
      <c r="H15" s="326" t="e">
        <f t="shared" si="1"/>
        <v>#REF!</v>
      </c>
      <c r="I15" s="324" t="e">
        <f t="shared" si="2"/>
        <v>#REF!</v>
      </c>
      <c r="J15" s="324" t="e">
        <f>+J12+J14</f>
        <v>#REF!</v>
      </c>
      <c r="K15" s="326" t="e">
        <f>+J15/F15</f>
        <v>#REF!</v>
      </c>
      <c r="L15" s="325" t="e">
        <f>+L12+L14</f>
        <v>#REF!</v>
      </c>
      <c r="M15" s="326">
        <f t="shared" si="3"/>
        <v>0</v>
      </c>
    </row>
    <row r="16" spans="2:13" ht="35.25" customHeight="1" x14ac:dyDescent="0.25">
      <c r="B16" s="265" t="s">
        <v>348</v>
      </c>
      <c r="C16" s="266">
        <f>+'CONSOLIDADO '!B17</f>
        <v>0</v>
      </c>
      <c r="D16" s="267">
        <f>+'CONSOLIDADO '!F18</f>
        <v>0</v>
      </c>
      <c r="E16" s="267">
        <v>0</v>
      </c>
      <c r="F16" s="268">
        <f>+D16-E16</f>
        <v>0</v>
      </c>
      <c r="G16" s="267">
        <f>+'CONSOLIDADO '!G17</f>
        <v>0</v>
      </c>
      <c r="H16" s="269">
        <f>+IF(ISERROR(G16/F16),0,G16/F16)</f>
        <v>0</v>
      </c>
      <c r="I16" s="268">
        <f t="shared" si="2"/>
        <v>0</v>
      </c>
      <c r="J16" s="268">
        <f>+'CONSOLIDADO '!J18</f>
        <v>0</v>
      </c>
      <c r="K16" s="269">
        <f>+IF(ISERROR(J16/D16),0,J16/D16)</f>
        <v>0</v>
      </c>
      <c r="L16" s="267">
        <f>+'CONSOLIDADO '!M18</f>
        <v>0</v>
      </c>
      <c r="M16" s="269">
        <f t="shared" si="3"/>
        <v>0</v>
      </c>
    </row>
    <row r="17" spans="2:13" ht="20.25" customHeight="1" thickBot="1" x14ac:dyDescent="0.3">
      <c r="B17" s="327" t="s">
        <v>347</v>
      </c>
      <c r="C17" s="328">
        <f>+C16</f>
        <v>0</v>
      </c>
      <c r="D17" s="329">
        <f t="shared" ref="D17:J17" si="4">+D16</f>
        <v>0</v>
      </c>
      <c r="E17" s="329">
        <f t="shared" si="4"/>
        <v>0</v>
      </c>
      <c r="F17" s="329">
        <f t="shared" si="4"/>
        <v>0</v>
      </c>
      <c r="G17" s="330">
        <f>+G16</f>
        <v>0</v>
      </c>
      <c r="H17" s="331">
        <f>+IF(ISERROR(G17/F17),0,G17/F17)</f>
        <v>0</v>
      </c>
      <c r="I17" s="329">
        <f t="shared" si="2"/>
        <v>0</v>
      </c>
      <c r="J17" s="329">
        <f t="shared" si="4"/>
        <v>0</v>
      </c>
      <c r="K17" s="331">
        <f>+IF(ISERROR(J17/D17),0,J17/D17)</f>
        <v>0</v>
      </c>
      <c r="L17" s="330">
        <f>+L16</f>
        <v>0</v>
      </c>
      <c r="M17" s="331">
        <f t="shared" si="3"/>
        <v>0</v>
      </c>
    </row>
    <row r="18" spans="2:13" ht="24.75" customHeight="1" thickBot="1" x14ac:dyDescent="0.3">
      <c r="B18" s="278" t="s">
        <v>362</v>
      </c>
      <c r="C18" s="279" t="e">
        <f>+C15+C17</f>
        <v>#REF!</v>
      </c>
      <c r="D18" s="280" t="e">
        <f t="shared" ref="D18:J18" si="5">+D15+D17</f>
        <v>#REF!</v>
      </c>
      <c r="E18" s="280" t="e">
        <f t="shared" si="5"/>
        <v>#REF!</v>
      </c>
      <c r="F18" s="280" t="e">
        <f t="shared" si="5"/>
        <v>#REF!</v>
      </c>
      <c r="G18" s="281" t="e">
        <f>+G15+G17</f>
        <v>#REF!</v>
      </c>
      <c r="H18" s="282" t="e">
        <f t="shared" si="1"/>
        <v>#REF!</v>
      </c>
      <c r="I18" s="280" t="e">
        <f t="shared" si="2"/>
        <v>#REF!</v>
      </c>
      <c r="J18" s="280" t="e">
        <f t="shared" si="5"/>
        <v>#REF!</v>
      </c>
      <c r="K18" s="282" t="e">
        <f>+J18/F18</f>
        <v>#REF!</v>
      </c>
      <c r="L18" s="281" t="e">
        <f>+L15+L17</f>
        <v>#REF!</v>
      </c>
      <c r="M18" s="282">
        <f>+IF(ISERROR(L18/F18),0,L18/F18)</f>
        <v>0</v>
      </c>
    </row>
    <row r="21" spans="2:13" x14ac:dyDescent="0.25">
      <c r="C21" s="272"/>
      <c r="E21" s="262"/>
    </row>
    <row r="22" spans="2:13" x14ac:dyDescent="0.25">
      <c r="C22" s="309"/>
      <c r="L22" s="47"/>
    </row>
    <row r="23" spans="2:13" x14ac:dyDescent="0.25">
      <c r="E23" s="262"/>
      <c r="L23" s="8"/>
    </row>
    <row r="25" spans="2:13" x14ac:dyDescent="0.25">
      <c r="E25" s="262"/>
    </row>
  </sheetData>
  <mergeCells count="1">
    <mergeCell ref="B3:M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1360"/>
      <c r="B1" s="1360"/>
      <c r="C1" s="1360"/>
      <c r="D1" s="1360"/>
      <c r="E1" s="1360"/>
      <c r="F1" s="1360"/>
      <c r="G1" s="1360"/>
      <c r="H1" s="1360"/>
      <c r="I1" s="1360"/>
      <c r="J1" s="1360"/>
      <c r="K1" s="1360"/>
      <c r="L1" s="1360"/>
      <c r="M1" s="1360"/>
      <c r="N1" s="1360"/>
      <c r="O1" s="1360"/>
    </row>
    <row r="2" spans="1:17" ht="29.25" customHeight="1" x14ac:dyDescent="0.25">
      <c r="A2" s="1367">
        <f>+'POR DIRECCIONES'!A4:P4</f>
        <v>46203</v>
      </c>
      <c r="B2" s="1368"/>
      <c r="C2" s="1368"/>
      <c r="D2" s="1368"/>
      <c r="E2" s="1368"/>
      <c r="F2" s="1368"/>
      <c r="G2" s="1368"/>
      <c r="H2" s="1368"/>
      <c r="I2" s="1368"/>
      <c r="J2" s="1368"/>
      <c r="K2" s="1368"/>
      <c r="L2" s="1369"/>
    </row>
    <row r="3" spans="1:17" ht="15" customHeight="1" x14ac:dyDescent="0.25">
      <c r="A3" s="1370" t="s">
        <v>500</v>
      </c>
      <c r="B3" s="1371"/>
      <c r="C3" s="1371"/>
      <c r="D3" s="1371"/>
      <c r="E3" s="1371"/>
      <c r="F3" s="1371"/>
      <c r="G3" s="1371"/>
      <c r="H3" s="1371"/>
      <c r="I3" s="1371"/>
      <c r="J3" s="1371"/>
      <c r="K3" s="1371"/>
      <c r="L3" s="1372"/>
    </row>
    <row r="4" spans="1:17" ht="15" customHeight="1" x14ac:dyDescent="0.25">
      <c r="A4" s="1373"/>
      <c r="B4" s="1374"/>
      <c r="C4" s="1374"/>
      <c r="D4" s="1374"/>
      <c r="E4" s="1374"/>
      <c r="F4" s="1374"/>
      <c r="G4" s="1374"/>
      <c r="H4" s="1374"/>
      <c r="I4" s="1374"/>
      <c r="J4" s="1374"/>
      <c r="K4" s="1374"/>
      <c r="L4" s="1375"/>
    </row>
    <row r="5" spans="1:17" ht="39" customHeight="1" x14ac:dyDescent="0.25">
      <c r="A5" s="410"/>
      <c r="J5" s="255"/>
      <c r="K5" s="255"/>
      <c r="L5" s="411"/>
    </row>
    <row r="6" spans="1:17" ht="45.75" customHeight="1" x14ac:dyDescent="0.25">
      <c r="A6" s="1361" t="s">
        <v>402</v>
      </c>
      <c r="B6" s="1362"/>
      <c r="C6" s="1362"/>
      <c r="D6" s="1362"/>
      <c r="E6" s="1362"/>
      <c r="F6" s="1362"/>
      <c r="G6" s="1362"/>
      <c r="H6" s="1362"/>
      <c r="I6" s="1362"/>
      <c r="J6" s="1362"/>
      <c r="K6" s="1362"/>
      <c r="L6" s="1363"/>
      <c r="Q6" s="126"/>
    </row>
    <row r="7" spans="1:17" ht="23.25" customHeight="1" x14ac:dyDescent="0.25">
      <c r="A7" s="1361" t="s">
        <v>403</v>
      </c>
      <c r="B7" s="1362"/>
      <c r="C7" s="1362"/>
      <c r="D7" s="1362"/>
      <c r="E7" s="1362"/>
      <c r="F7" s="1362"/>
      <c r="G7" s="1362"/>
      <c r="H7" s="1362"/>
      <c r="I7" s="1362"/>
      <c r="J7" s="1362"/>
      <c r="K7" s="1362"/>
      <c r="L7" s="1363"/>
      <c r="Q7" s="126"/>
    </row>
    <row r="8" spans="1:17" ht="129" customHeight="1" x14ac:dyDescent="0.25">
      <c r="A8" s="1361" t="s">
        <v>404</v>
      </c>
      <c r="B8" s="1362"/>
      <c r="C8" s="1362"/>
      <c r="D8" s="1362"/>
      <c r="E8" s="1362"/>
      <c r="F8" s="1362"/>
      <c r="G8" s="1362"/>
      <c r="H8" s="1362"/>
      <c r="I8" s="1362"/>
      <c r="J8" s="1362"/>
      <c r="K8" s="1362"/>
      <c r="L8" s="1363"/>
    </row>
    <row r="9" spans="1:17" ht="125.25" customHeight="1" x14ac:dyDescent="0.25">
      <c r="A9" s="1361" t="s">
        <v>405</v>
      </c>
      <c r="B9" s="1362"/>
      <c r="C9" s="1362"/>
      <c r="D9" s="1362"/>
      <c r="E9" s="1362"/>
      <c r="F9" s="1362"/>
      <c r="G9" s="1362"/>
      <c r="H9" s="1362"/>
      <c r="I9" s="1362"/>
      <c r="J9" s="1362"/>
      <c r="K9" s="1362"/>
      <c r="L9" s="1363"/>
    </row>
    <row r="10" spans="1:17" ht="69.75" customHeight="1" x14ac:dyDescent="0.25">
      <c r="A10" s="1361" t="s">
        <v>406</v>
      </c>
      <c r="B10" s="1362"/>
      <c r="C10" s="1362"/>
      <c r="D10" s="1362"/>
      <c r="E10" s="1362"/>
      <c r="F10" s="1362"/>
      <c r="G10" s="1362"/>
      <c r="H10" s="1362"/>
      <c r="I10" s="1362"/>
      <c r="J10" s="1362"/>
      <c r="K10" s="1362"/>
      <c r="L10" s="1363"/>
    </row>
    <row r="11" spans="1:17" ht="42" customHeight="1" x14ac:dyDescent="0.25">
      <c r="A11" s="1361" t="s">
        <v>501</v>
      </c>
      <c r="B11" s="1362"/>
      <c r="C11" s="1362"/>
      <c r="D11" s="1362"/>
      <c r="E11" s="1362"/>
      <c r="F11" s="1362"/>
      <c r="G11" s="1362"/>
      <c r="H11" s="1362"/>
      <c r="I11" s="1362"/>
      <c r="J11" s="1362"/>
      <c r="K11" s="1362"/>
      <c r="L11" s="1363"/>
    </row>
    <row r="12" spans="1:17" ht="71.25" customHeight="1" x14ac:dyDescent="0.25">
      <c r="A12" s="1361" t="s">
        <v>407</v>
      </c>
      <c r="B12" s="1362"/>
      <c r="C12" s="1362"/>
      <c r="D12" s="1362"/>
      <c r="E12" s="1362"/>
      <c r="F12" s="1362"/>
      <c r="G12" s="1362"/>
      <c r="H12" s="1362"/>
      <c r="I12" s="1362"/>
      <c r="J12" s="1362"/>
      <c r="K12" s="1362"/>
      <c r="L12" s="1363"/>
    </row>
    <row r="13" spans="1:17" ht="69" customHeight="1" x14ac:dyDescent="0.25">
      <c r="A13" s="1364" t="s">
        <v>408</v>
      </c>
      <c r="B13" s="1365"/>
      <c r="C13" s="1365"/>
      <c r="D13" s="1365"/>
      <c r="E13" s="1365"/>
      <c r="F13" s="1365"/>
      <c r="G13" s="1365"/>
      <c r="H13" s="1365"/>
      <c r="I13" s="1365"/>
      <c r="J13" s="1365"/>
      <c r="K13" s="1365"/>
      <c r="L13" s="1366"/>
    </row>
    <row r="14" spans="1:17" hidden="1" x14ac:dyDescent="0.25">
      <c r="A14" t="s">
        <v>502</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263"/>
      <c r="F40" s="263"/>
      <c r="G40" s="263"/>
      <c r="H40" s="263"/>
    </row>
    <row r="41" spans="5:8" x14ac:dyDescent="0.25">
      <c r="E41" s="263"/>
      <c r="F41" s="263"/>
      <c r="G41" s="263"/>
      <c r="H41" s="263"/>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codeName="Hoja16">
    <tabColor theme="3" tint="0.59999389629810485"/>
  </sheetPr>
  <dimension ref="A2:P100"/>
  <sheetViews>
    <sheetView workbookViewId="0"/>
  </sheetViews>
  <sheetFormatPr baseColWidth="10" defaultColWidth="11.42578125" defaultRowHeight="14.25" x14ac:dyDescent="0.2"/>
  <cols>
    <col min="1" max="1" width="21.140625" style="15" customWidth="1"/>
    <col min="2" max="2" width="11.140625" style="15" customWidth="1"/>
    <col min="3" max="3" width="16" style="15" customWidth="1"/>
    <col min="4" max="4" width="10.140625" style="15" customWidth="1"/>
    <col min="5" max="5" width="12.7109375" style="15" customWidth="1"/>
    <col min="6" max="7" width="11.5703125" style="15" customWidth="1"/>
    <col min="8" max="8" width="16.42578125" style="15" customWidth="1"/>
    <col min="9" max="9" width="11.5703125" style="15" customWidth="1"/>
    <col min="10" max="10" width="16.28515625" style="15" customWidth="1"/>
    <col min="11" max="11" width="16.42578125" style="15" customWidth="1"/>
    <col min="12" max="13" width="11.5703125" style="15" customWidth="1"/>
    <col min="14" max="14" width="17.28515625" style="15" customWidth="1"/>
    <col min="15" max="15" width="5.7109375" style="15" bestFit="1" customWidth="1"/>
    <col min="16" max="27" width="5.28515625" style="15" bestFit="1" customWidth="1"/>
    <col min="28" max="16384" width="11.42578125" style="15"/>
  </cols>
  <sheetData>
    <row r="2" spans="1:10" ht="15" customHeight="1" thickBot="1" x14ac:dyDescent="0.3">
      <c r="C2" s="26"/>
      <c r="D2" s="1376" t="s">
        <v>99</v>
      </c>
      <c r="E2" s="1376"/>
      <c r="F2" s="1376" t="s">
        <v>308</v>
      </c>
      <c r="G2" s="1376"/>
      <c r="H2" s="1377" t="s">
        <v>365</v>
      </c>
      <c r="I2" s="1378"/>
      <c r="J2" s="1378"/>
    </row>
    <row r="3" spans="1:10" ht="25.5" customHeight="1" thickBot="1" x14ac:dyDescent="0.3">
      <c r="A3" s="303" t="s">
        <v>309</v>
      </c>
      <c r="D3" s="143" t="s">
        <v>307</v>
      </c>
      <c r="E3" s="17" t="s">
        <v>306</v>
      </c>
      <c r="F3" s="143" t="s">
        <v>307</v>
      </c>
      <c r="G3" s="17" t="s">
        <v>306</v>
      </c>
    </row>
    <row r="4" spans="1:10" x14ac:dyDescent="0.2">
      <c r="B4" s="16" t="s">
        <v>225</v>
      </c>
      <c r="C4" s="302">
        <v>861993</v>
      </c>
      <c r="D4" s="301">
        <v>0</v>
      </c>
      <c r="E4" s="18">
        <v>0.1</v>
      </c>
      <c r="F4" s="301">
        <v>0</v>
      </c>
      <c r="G4" s="18">
        <v>0</v>
      </c>
      <c r="J4" s="27"/>
    </row>
    <row r="5" spans="1:10" x14ac:dyDescent="0.2">
      <c r="B5" s="16" t="s">
        <v>305</v>
      </c>
      <c r="C5" s="302">
        <v>863051.66122291004</v>
      </c>
      <c r="D5" s="301">
        <v>0.2</v>
      </c>
      <c r="E5" s="18">
        <v>0.5</v>
      </c>
      <c r="F5" s="301">
        <v>0.2</v>
      </c>
      <c r="G5" s="18">
        <v>1.0639230827073756E-2</v>
      </c>
      <c r="J5" s="27"/>
    </row>
    <row r="6" spans="1:10" x14ac:dyDescent="0.2">
      <c r="B6" s="16"/>
      <c r="C6" s="302"/>
      <c r="D6" s="301"/>
      <c r="E6" s="18"/>
      <c r="F6" s="301"/>
      <c r="G6" s="18"/>
      <c r="J6" s="27"/>
    </row>
    <row r="7" spans="1:10" x14ac:dyDescent="0.2">
      <c r="B7" s="16"/>
      <c r="C7" s="302"/>
      <c r="D7" s="301"/>
      <c r="E7" s="18"/>
      <c r="F7" s="301"/>
      <c r="G7" s="18"/>
    </row>
    <row r="8" spans="1:10" x14ac:dyDescent="0.2">
      <c r="B8" s="16"/>
      <c r="C8" s="302"/>
      <c r="D8" s="301"/>
      <c r="E8" s="250"/>
      <c r="F8" s="301"/>
      <c r="G8" s="250"/>
      <c r="H8" s="46"/>
    </row>
    <row r="9" spans="1:10" x14ac:dyDescent="0.2">
      <c r="B9" s="16"/>
      <c r="C9" s="302"/>
      <c r="D9" s="301"/>
      <c r="E9" s="18"/>
      <c r="F9" s="301"/>
      <c r="G9" s="18"/>
      <c r="H9" s="46"/>
    </row>
    <row r="10" spans="1:10" x14ac:dyDescent="0.2">
      <c r="B10" s="16"/>
      <c r="C10" s="302"/>
      <c r="D10" s="301"/>
      <c r="E10" s="18"/>
      <c r="F10" s="301"/>
      <c r="G10" s="18"/>
    </row>
    <row r="11" spans="1:10" x14ac:dyDescent="0.2">
      <c r="B11" s="16"/>
      <c r="C11" s="302"/>
      <c r="D11" s="301"/>
      <c r="E11" s="18"/>
      <c r="F11" s="301"/>
      <c r="G11" s="18"/>
    </row>
    <row r="12" spans="1:10" x14ac:dyDescent="0.2">
      <c r="B12" s="16"/>
      <c r="C12" s="302"/>
      <c r="D12" s="301"/>
      <c r="E12" s="18"/>
      <c r="F12" s="301"/>
      <c r="G12" s="18"/>
      <c r="J12" s="149"/>
    </row>
    <row r="13" spans="1:10" x14ac:dyDescent="0.2">
      <c r="B13" s="16"/>
      <c r="C13" s="302"/>
      <c r="D13" s="301"/>
      <c r="E13" s="18"/>
      <c r="F13" s="301"/>
      <c r="G13" s="18"/>
      <c r="H13" s="46"/>
    </row>
    <row r="14" spans="1:10" ht="12" customHeight="1" x14ac:dyDescent="0.2">
      <c r="B14" s="16"/>
      <c r="C14" s="302"/>
      <c r="D14" s="301"/>
      <c r="E14" s="18"/>
      <c r="F14" s="301"/>
      <c r="G14" s="18"/>
    </row>
    <row r="15" spans="1:10" ht="15" x14ac:dyDescent="0.2">
      <c r="B15" s="16"/>
      <c r="C15" s="302"/>
      <c r="D15" s="301"/>
      <c r="E15" s="18"/>
      <c r="F15" s="301"/>
      <c r="G15" s="271"/>
    </row>
    <row r="16" spans="1:10" x14ac:dyDescent="0.2">
      <c r="C16" s="46"/>
      <c r="J16" s="144" t="s">
        <v>308</v>
      </c>
    </row>
    <row r="17" spans="1:16" ht="15.75" customHeight="1" x14ac:dyDescent="0.2"/>
    <row r="18" spans="1:16" ht="15.75" customHeight="1" x14ac:dyDescent="0.2">
      <c r="J18" s="516" t="s">
        <v>308</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26"/>
      <c r="D27" s="1376" t="s">
        <v>99</v>
      </c>
      <c r="E27" s="1376"/>
      <c r="F27" s="1376" t="s">
        <v>308</v>
      </c>
      <c r="G27" s="1376"/>
    </row>
    <row r="28" spans="1:16" ht="15.75" thickBot="1" x14ac:dyDescent="0.3">
      <c r="A28" s="303" t="s">
        <v>484</v>
      </c>
      <c r="D28" s="143" t="s">
        <v>307</v>
      </c>
      <c r="E28" s="17" t="s">
        <v>306</v>
      </c>
      <c r="F28" s="143" t="s">
        <v>307</v>
      </c>
      <c r="G28" s="17" t="s">
        <v>306</v>
      </c>
    </row>
    <row r="29" spans="1:16" ht="15" x14ac:dyDescent="0.25">
      <c r="B29" s="16" t="s">
        <v>225</v>
      </c>
      <c r="C29" s="302">
        <v>208122</v>
      </c>
      <c r="D29" s="301">
        <v>0.38</v>
      </c>
      <c r="E29" s="18">
        <v>0.03</v>
      </c>
      <c r="F29" s="301">
        <v>0</v>
      </c>
      <c r="G29" s="18">
        <v>0</v>
      </c>
      <c r="H29" s="346" t="s">
        <v>483</v>
      </c>
      <c r="I29" s="347"/>
      <c r="J29" s="347"/>
      <c r="K29" s="347"/>
      <c r="L29" s="347"/>
      <c r="M29" s="347"/>
      <c r="N29" s="347"/>
      <c r="O29" s="347"/>
      <c r="P29" s="347"/>
    </row>
    <row r="30" spans="1:16" ht="15" x14ac:dyDescent="0.25">
      <c r="B30" s="16" t="s">
        <v>495</v>
      </c>
      <c r="C30" s="302">
        <v>209181.18628291003</v>
      </c>
      <c r="D30" s="301">
        <v>0.5</v>
      </c>
      <c r="E30" s="18">
        <v>0.09</v>
      </c>
      <c r="F30" s="301">
        <v>0.02</v>
      </c>
      <c r="G30" s="18">
        <v>1.3554658003028977E-2</v>
      </c>
      <c r="H30" s="346"/>
      <c r="I30" s="347"/>
      <c r="J30" s="347"/>
      <c r="K30" s="347"/>
      <c r="L30" s="347"/>
      <c r="M30" s="347"/>
      <c r="N30" s="347"/>
      <c r="O30" s="347"/>
      <c r="P30" s="347"/>
    </row>
    <row r="31" spans="1:16" ht="15" x14ac:dyDescent="0.25">
      <c r="B31" s="16"/>
      <c r="C31" s="302"/>
      <c r="D31" s="301"/>
      <c r="E31" s="18"/>
      <c r="F31" s="301"/>
      <c r="G31" s="18"/>
      <c r="H31" s="346"/>
      <c r="I31" s="347"/>
      <c r="J31" s="347"/>
      <c r="K31" s="347"/>
      <c r="L31" s="347"/>
      <c r="M31" s="347"/>
      <c r="N31" s="347"/>
      <c r="O31" s="347"/>
      <c r="P31" s="347"/>
    </row>
    <row r="32" spans="1:16" x14ac:dyDescent="0.2">
      <c r="B32" s="16"/>
      <c r="C32" s="302"/>
      <c r="D32" s="301"/>
      <c r="E32" s="18"/>
      <c r="F32" s="301"/>
      <c r="G32" s="18"/>
    </row>
    <row r="33" spans="2:9" x14ac:dyDescent="0.2">
      <c r="B33" s="16"/>
      <c r="C33" s="302"/>
      <c r="D33" s="301"/>
      <c r="E33" s="18"/>
      <c r="F33" s="301"/>
      <c r="G33" s="18"/>
    </row>
    <row r="34" spans="2:9" x14ac:dyDescent="0.2">
      <c r="B34" s="16"/>
      <c r="C34" s="302"/>
      <c r="D34" s="301"/>
      <c r="E34" s="18"/>
      <c r="F34" s="301"/>
      <c r="G34" s="18"/>
      <c r="I34" s="144"/>
    </row>
    <row r="35" spans="2:9" x14ac:dyDescent="0.2">
      <c r="B35" s="16"/>
      <c r="C35" s="302"/>
      <c r="D35" s="301"/>
      <c r="E35" s="18"/>
      <c r="F35" s="301"/>
      <c r="G35" s="18"/>
    </row>
    <row r="36" spans="2:9" x14ac:dyDescent="0.2">
      <c r="B36" s="16"/>
      <c r="C36" s="302"/>
      <c r="D36" s="301"/>
      <c r="E36" s="18"/>
      <c r="F36" s="301"/>
      <c r="G36" s="18"/>
      <c r="I36" s="46"/>
    </row>
    <row r="37" spans="2:9" x14ac:dyDescent="0.2">
      <c r="B37" s="16"/>
      <c r="C37" s="302"/>
      <c r="D37" s="301"/>
      <c r="E37" s="18"/>
      <c r="F37" s="301"/>
      <c r="G37" s="18"/>
      <c r="H37" s="46"/>
      <c r="I37" s="46"/>
    </row>
    <row r="38" spans="2:9" x14ac:dyDescent="0.2">
      <c r="B38" s="16"/>
      <c r="C38" s="302"/>
      <c r="D38" s="301"/>
      <c r="E38" s="18"/>
      <c r="F38" s="301"/>
      <c r="G38" s="18"/>
    </row>
    <row r="39" spans="2:9" x14ac:dyDescent="0.2">
      <c r="B39" s="16"/>
      <c r="C39" s="302"/>
      <c r="D39" s="301"/>
      <c r="E39" s="18"/>
      <c r="F39" s="301"/>
      <c r="G39" s="18"/>
    </row>
    <row r="40" spans="2:9" x14ac:dyDescent="0.2">
      <c r="B40" s="16"/>
      <c r="C40" s="302"/>
      <c r="D40" s="301"/>
      <c r="E40" s="18"/>
      <c r="F40" s="301"/>
      <c r="G40" s="18"/>
    </row>
    <row r="41" spans="2:9" x14ac:dyDescent="0.2">
      <c r="B41" s="16"/>
      <c r="C41" s="302"/>
      <c r="D41" s="301"/>
      <c r="E41" s="18"/>
      <c r="F41" s="301"/>
      <c r="G41" s="18"/>
    </row>
    <row r="42" spans="2:9" x14ac:dyDescent="0.2">
      <c r="B42" s="16"/>
      <c r="C42" s="302"/>
      <c r="D42" s="301"/>
      <c r="E42" s="18"/>
      <c r="F42" s="301"/>
      <c r="G42" s="18"/>
    </row>
    <row r="43" spans="2:9" ht="15.75" customHeight="1" x14ac:dyDescent="0.2">
      <c r="B43" s="16"/>
      <c r="C43" s="302"/>
      <c r="D43" s="301"/>
      <c r="E43" s="271"/>
      <c r="F43" s="301"/>
      <c r="G43" s="271"/>
    </row>
    <row r="44" spans="2:9" ht="5.25" customHeight="1" x14ac:dyDescent="0.2"/>
    <row r="45" spans="2:9" x14ac:dyDescent="0.2">
      <c r="C45" s="46"/>
    </row>
    <row r="58" spans="1:12" ht="15" customHeight="1" thickBot="1" x14ac:dyDescent="0.25">
      <c r="C58" s="26"/>
      <c r="D58" s="1376" t="s">
        <v>99</v>
      </c>
      <c r="E58" s="1376"/>
      <c r="F58" s="1376" t="s">
        <v>308</v>
      </c>
      <c r="G58" s="1376"/>
    </row>
    <row r="59" spans="1:12" ht="15.75" thickBot="1" x14ac:dyDescent="0.3">
      <c r="A59" s="303" t="s">
        <v>485</v>
      </c>
      <c r="D59" s="143" t="s">
        <v>307</v>
      </c>
      <c r="E59" s="17" t="s">
        <v>306</v>
      </c>
      <c r="F59" s="143" t="s">
        <v>307</v>
      </c>
      <c r="G59" s="17" t="s">
        <v>306</v>
      </c>
    </row>
    <row r="60" spans="1:12" ht="15" x14ac:dyDescent="0.25">
      <c r="B60" s="16" t="s">
        <v>225</v>
      </c>
      <c r="C60" s="302">
        <v>537791</v>
      </c>
      <c r="D60" s="301">
        <v>0.38</v>
      </c>
      <c r="E60" s="18">
        <f>+'[6]CONSOLIDADO '!J21</f>
        <v>0.9249200078204346</v>
      </c>
      <c r="F60" s="301">
        <v>0</v>
      </c>
      <c r="G60" s="18">
        <f>+'[6]ALERTAS DIRECCIONES'!P27</f>
        <v>0.48251737703203379</v>
      </c>
      <c r="H60" s="346" t="s">
        <v>482</v>
      </c>
      <c r="I60" s="347"/>
      <c r="J60" s="347"/>
      <c r="K60" s="347"/>
      <c r="L60" s="144"/>
    </row>
    <row r="61" spans="1:12" ht="15" x14ac:dyDescent="0.25">
      <c r="B61" s="16" t="s">
        <v>495</v>
      </c>
      <c r="C61" s="302">
        <v>537791</v>
      </c>
      <c r="D61" s="301">
        <v>0.5</v>
      </c>
      <c r="E61" s="18">
        <v>0.53554127002633001</v>
      </c>
      <c r="F61" s="301">
        <v>0.02</v>
      </c>
      <c r="G61" s="398">
        <v>4.4816979959852307E-3</v>
      </c>
      <c r="H61" s="346"/>
      <c r="I61" s="347"/>
      <c r="J61" s="347"/>
      <c r="K61" s="347"/>
      <c r="L61" s="144"/>
    </row>
    <row r="62" spans="1:12" ht="15" x14ac:dyDescent="0.25">
      <c r="B62" s="16" t="s">
        <v>497</v>
      </c>
      <c r="C62" s="302"/>
      <c r="D62" s="301"/>
      <c r="E62" s="18"/>
      <c r="F62" s="301"/>
      <c r="G62" s="398"/>
      <c r="H62" s="346"/>
      <c r="I62" s="347"/>
      <c r="J62" s="347"/>
      <c r="K62" s="347"/>
      <c r="L62" s="144"/>
    </row>
    <row r="63" spans="1:12" x14ac:dyDescent="0.2">
      <c r="B63" s="16" t="s">
        <v>498</v>
      </c>
      <c r="C63" s="302"/>
      <c r="D63" s="301"/>
      <c r="E63" s="18"/>
      <c r="F63" s="301"/>
      <c r="G63" s="18"/>
      <c r="H63" s="46"/>
    </row>
    <row r="64" spans="1:12" x14ac:dyDescent="0.2">
      <c r="B64" s="16" t="s">
        <v>499</v>
      </c>
      <c r="C64" s="302"/>
      <c r="D64" s="301"/>
      <c r="E64" s="18"/>
      <c r="F64" s="301"/>
      <c r="G64" s="18"/>
    </row>
    <row r="65" spans="1:7" x14ac:dyDescent="0.2">
      <c r="B65" s="16" t="s">
        <v>361</v>
      </c>
      <c r="C65" s="302"/>
      <c r="D65" s="301"/>
      <c r="E65" s="18"/>
      <c r="F65" s="301"/>
      <c r="G65" s="18"/>
    </row>
    <row r="66" spans="1:7" x14ac:dyDescent="0.2">
      <c r="A66" s="46"/>
      <c r="B66" s="16" t="s">
        <v>363</v>
      </c>
      <c r="C66" s="302"/>
      <c r="D66" s="301"/>
      <c r="E66" s="18"/>
      <c r="F66" s="301"/>
      <c r="G66" s="18"/>
    </row>
    <row r="67" spans="1:7" x14ac:dyDescent="0.2">
      <c r="B67" s="16" t="s">
        <v>503</v>
      </c>
      <c r="C67" s="302"/>
      <c r="D67" s="301"/>
      <c r="E67" s="18"/>
      <c r="F67" s="301"/>
      <c r="G67" s="18"/>
    </row>
    <row r="68" spans="1:7" x14ac:dyDescent="0.2">
      <c r="B68" s="16" t="s">
        <v>504</v>
      </c>
      <c r="C68" s="302"/>
      <c r="D68" s="301"/>
      <c r="E68" s="18"/>
      <c r="F68" s="301"/>
      <c r="G68" s="18"/>
    </row>
    <row r="69" spans="1:7" x14ac:dyDescent="0.2">
      <c r="B69" s="16" t="s">
        <v>371</v>
      </c>
      <c r="C69" s="302"/>
      <c r="D69" s="301"/>
      <c r="E69" s="18"/>
      <c r="F69" s="301"/>
      <c r="G69" s="18"/>
    </row>
    <row r="70" spans="1:7" x14ac:dyDescent="0.2">
      <c r="B70" s="16" t="s">
        <v>372</v>
      </c>
      <c r="C70" s="302"/>
      <c r="D70" s="301"/>
      <c r="E70" s="18"/>
      <c r="F70" s="301"/>
      <c r="G70" s="18"/>
    </row>
    <row r="71" spans="1:7" x14ac:dyDescent="0.2">
      <c r="B71" s="16" t="s">
        <v>486</v>
      </c>
      <c r="C71" s="302"/>
      <c r="D71" s="301"/>
      <c r="E71" s="18"/>
      <c r="F71" s="301"/>
      <c r="G71" s="18"/>
    </row>
    <row r="72" spans="1:7" x14ac:dyDescent="0.2">
      <c r="B72" s="16"/>
      <c r="C72" s="302"/>
      <c r="D72" s="301"/>
      <c r="E72" s="18"/>
      <c r="F72" s="301"/>
      <c r="G72" s="18"/>
    </row>
    <row r="73" spans="1:7" x14ac:dyDescent="0.2">
      <c r="B73" s="16"/>
      <c r="C73" s="302"/>
      <c r="D73" s="301"/>
      <c r="E73" s="18"/>
      <c r="F73" s="301"/>
      <c r="G73" s="18"/>
    </row>
    <row r="74" spans="1:7" ht="15" x14ac:dyDescent="0.2">
      <c r="B74" s="16"/>
      <c r="C74" s="302"/>
      <c r="D74" s="301"/>
      <c r="E74" s="271"/>
      <c r="F74" s="301"/>
      <c r="G74" s="271"/>
    </row>
    <row r="77" spans="1:7" ht="15" x14ac:dyDescent="0.25">
      <c r="C77" s="349"/>
    </row>
    <row r="92" spans="2:14" x14ac:dyDescent="0.2">
      <c r="C92" s="15" t="s">
        <v>73</v>
      </c>
    </row>
    <row r="94" spans="2:14" ht="20.25" customHeight="1" x14ac:dyDescent="0.2">
      <c r="B94" s="433" t="s">
        <v>426</v>
      </c>
      <c r="C94" s="434" t="s">
        <v>466</v>
      </c>
      <c r="D94" s="434" t="s">
        <v>467</v>
      </c>
      <c r="E94" s="434"/>
      <c r="F94" s="434"/>
      <c r="G94" s="434"/>
      <c r="H94" s="434"/>
      <c r="I94" s="434"/>
      <c r="J94" s="434"/>
      <c r="K94" s="434"/>
      <c r="L94" s="434"/>
      <c r="M94" s="434"/>
      <c r="N94" s="527" t="s">
        <v>486</v>
      </c>
    </row>
    <row r="95" spans="2:14" ht="15.75" customHeight="1" x14ac:dyDescent="0.2">
      <c r="B95" s="435" t="s">
        <v>183</v>
      </c>
      <c r="C95" s="348">
        <v>0.38</v>
      </c>
      <c r="D95" s="348">
        <v>0.5</v>
      </c>
      <c r="E95" s="348"/>
      <c r="F95" s="348"/>
      <c r="G95" s="348"/>
      <c r="H95" s="348"/>
      <c r="I95" s="348"/>
      <c r="J95" s="348"/>
      <c r="K95" s="348"/>
      <c r="L95" s="348"/>
      <c r="M95" s="348"/>
      <c r="N95" s="127"/>
    </row>
    <row r="96" spans="2:14" ht="15.75" customHeight="1" x14ac:dyDescent="0.2">
      <c r="B96" s="624"/>
      <c r="C96" s="381"/>
      <c r="D96" s="381"/>
      <c r="E96" s="381"/>
      <c r="F96" s="382"/>
      <c r="G96" s="382"/>
      <c r="H96" s="382"/>
      <c r="I96" s="382"/>
      <c r="J96" s="382"/>
      <c r="K96" s="382"/>
      <c r="L96" s="382"/>
      <c r="M96" s="382"/>
    </row>
    <row r="97" spans="2:14" x14ac:dyDescent="0.2">
      <c r="C97" s="15" t="s">
        <v>477</v>
      </c>
    </row>
    <row r="99" spans="2:14" ht="15" x14ac:dyDescent="0.2">
      <c r="B99" s="433" t="s">
        <v>426</v>
      </c>
      <c r="C99" s="434" t="s">
        <v>466</v>
      </c>
      <c r="D99" s="434" t="s">
        <v>467</v>
      </c>
      <c r="E99" s="434" t="s">
        <v>463</v>
      </c>
      <c r="F99" s="434" t="s">
        <v>464</v>
      </c>
      <c r="G99" s="434" t="s">
        <v>366</v>
      </c>
      <c r="H99" s="434" t="s">
        <v>367</v>
      </c>
      <c r="I99" s="434" t="s">
        <v>368</v>
      </c>
      <c r="J99" s="434" t="s">
        <v>369</v>
      </c>
      <c r="K99" s="434" t="s">
        <v>370</v>
      </c>
      <c r="L99" s="434" t="s">
        <v>371</v>
      </c>
      <c r="M99" s="434" t="s">
        <v>372</v>
      </c>
      <c r="N99" s="527" t="s">
        <v>486</v>
      </c>
    </row>
    <row r="100" spans="2:14" ht="15" x14ac:dyDescent="0.2">
      <c r="B100" s="435" t="s">
        <v>183</v>
      </c>
      <c r="C100" s="348">
        <v>0</v>
      </c>
      <c r="D100" s="348">
        <v>0.02</v>
      </c>
      <c r="E100" s="348"/>
      <c r="F100" s="348"/>
      <c r="G100" s="348"/>
      <c r="H100" s="348"/>
      <c r="I100" s="348"/>
      <c r="J100" s="348"/>
      <c r="K100" s="348"/>
      <c r="L100" s="348"/>
      <c r="M100" s="348"/>
      <c r="N100" s="127"/>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topLeftCell="A4" workbookViewId="0">
      <selection activeCell="F15" sqref="F15"/>
    </sheetView>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255" bestFit="1" customWidth="1"/>
  </cols>
  <sheetData>
    <row r="1" spans="2:10" x14ac:dyDescent="0.25">
      <c r="B1" s="248" t="str">
        <f>+'CONSOLIDADO '!A20</f>
        <v xml:space="preserve"> Ejecución vigencia 2026. 30 jun 2026</v>
      </c>
    </row>
    <row r="2" spans="2:10" ht="15" customHeight="1" thickBot="1" x14ac:dyDescent="0.3">
      <c r="D2" s="1"/>
    </row>
    <row r="3" spans="2:10" ht="25.5" customHeight="1" thickBot="1" x14ac:dyDescent="0.3">
      <c r="B3" s="1379" t="str">
        <f>+'CONSOLIDADO '!A20</f>
        <v xml:space="preserve"> Ejecución vigencia 2026. 30 jun 2026</v>
      </c>
      <c r="C3" s="1380"/>
      <c r="D3" s="1380"/>
      <c r="E3" s="1380"/>
      <c r="F3" s="1380"/>
      <c r="G3" s="1380"/>
      <c r="H3" s="1380"/>
      <c r="I3" s="1380"/>
      <c r="J3" s="1381"/>
    </row>
    <row r="4" spans="2:10" ht="32.25" thickBot="1" x14ac:dyDescent="0.3">
      <c r="B4" s="559" t="s">
        <v>431</v>
      </c>
      <c r="C4" s="559" t="s">
        <v>432</v>
      </c>
      <c r="D4" s="559" t="s">
        <v>469</v>
      </c>
      <c r="E4" s="559" t="s">
        <v>433</v>
      </c>
      <c r="F4" s="562" t="s">
        <v>442</v>
      </c>
      <c r="G4" s="562" t="s">
        <v>443</v>
      </c>
      <c r="H4" s="562" t="s">
        <v>444</v>
      </c>
      <c r="I4" s="562" t="s">
        <v>445</v>
      </c>
      <c r="J4" s="562" t="s">
        <v>569</v>
      </c>
    </row>
    <row r="5" spans="2:10" ht="19.5" thickBot="1" x14ac:dyDescent="0.3">
      <c r="B5" s="1384" t="s">
        <v>465</v>
      </c>
      <c r="C5" s="247" t="s">
        <v>434</v>
      </c>
      <c r="D5" s="546">
        <f>+'CONSOLIDADO '!B13</f>
        <v>1114963.5883860001</v>
      </c>
      <c r="E5" s="547">
        <f>+'CONSOLIDADO '!F13</f>
        <v>1112254.1871040002</v>
      </c>
      <c r="F5" s="547">
        <f>+'CONSOLIDADO '!J13</f>
        <v>769046.54149406007</v>
      </c>
      <c r="G5" s="246">
        <f>+F5/E5</f>
        <v>0.69143056543256787</v>
      </c>
      <c r="H5" s="547">
        <f>+'CONSOLIDADO '!M13</f>
        <v>156966.08178696001</v>
      </c>
      <c r="I5" s="246">
        <f>+H5/E5</f>
        <v>0.14112428939976024</v>
      </c>
      <c r="J5" s="547" t="e">
        <f>+'CONSOLIDADO '!P13</f>
        <v>#REF!</v>
      </c>
    </row>
    <row r="6" spans="2:10" ht="19.5" thickBot="1" x14ac:dyDescent="0.3">
      <c r="B6" s="1385"/>
      <c r="C6" s="247" t="s">
        <v>437</v>
      </c>
      <c r="D6" s="546">
        <f>+'CONSOLIDADO '!B15</f>
        <v>314006.69872500002</v>
      </c>
      <c r="E6" s="547">
        <f>+'CONSOLIDADO '!F15</f>
        <v>314006.69872500002</v>
      </c>
      <c r="F6" s="547">
        <f>+'CONSOLIDADO '!J15</f>
        <v>122007.83486197998</v>
      </c>
      <c r="G6" s="246">
        <f>+F6/E6</f>
        <v>0.38855169446188054</v>
      </c>
      <c r="H6" s="547">
        <f>+'CONSOLIDADO '!M14</f>
        <v>31706.910688629992</v>
      </c>
      <c r="I6" s="246">
        <f t="shared" ref="I6:I21" si="0">+H6/E6</f>
        <v>0.1009752684174365</v>
      </c>
      <c r="J6" s="547" t="e">
        <f>+'CONSOLIDADO '!P15</f>
        <v>#REF!</v>
      </c>
    </row>
    <row r="7" spans="2:10" ht="19.5" thickBot="1" x14ac:dyDescent="0.3">
      <c r="B7" s="1385"/>
      <c r="C7" s="247" t="s">
        <v>435</v>
      </c>
      <c r="D7" s="546">
        <f>+'CONSOLIDADO '!B18</f>
        <v>0</v>
      </c>
      <c r="E7" s="547">
        <f>+'DATOS REGALIAS'!F18</f>
        <v>0</v>
      </c>
      <c r="F7" s="547">
        <f>+'DATOS REGALIAS'!L18</f>
        <v>0</v>
      </c>
      <c r="G7" s="246">
        <f>+IF(ISERROR(F7/E7),0,F7/E7)</f>
        <v>0</v>
      </c>
      <c r="H7" s="547">
        <f>+'DATOS REGALIAS'!L18</f>
        <v>0</v>
      </c>
      <c r="I7" s="246">
        <v>0</v>
      </c>
      <c r="J7" s="547">
        <f>+'CONSOLIDADO '!P18</f>
        <v>0</v>
      </c>
    </row>
    <row r="8" spans="2:10" ht="19.5" thickBot="1" x14ac:dyDescent="0.3">
      <c r="B8" s="1386"/>
      <c r="C8" s="315" t="s">
        <v>436</v>
      </c>
      <c r="D8" s="548">
        <f>+D5+D6+D7</f>
        <v>1428970.2871110002</v>
      </c>
      <c r="E8" s="549">
        <f>+E5+E6+E7</f>
        <v>1426260.8858290003</v>
      </c>
      <c r="F8" s="549">
        <f>+F5+F6+F7</f>
        <v>891054.37635604001</v>
      </c>
      <c r="G8" s="316">
        <f>+F8/E8</f>
        <v>0.62474851915897789</v>
      </c>
      <c r="H8" s="549">
        <f>+H5+H6+H7</f>
        <v>188672.99247559</v>
      </c>
      <c r="I8" s="316">
        <f t="shared" si="0"/>
        <v>0.13228504991632414</v>
      </c>
      <c r="J8" s="549" t="e">
        <f>+J5+J7+J6</f>
        <v>#REF!</v>
      </c>
    </row>
    <row r="9" spans="2:10" ht="39.75" customHeight="1" thickBot="1" x14ac:dyDescent="0.3">
      <c r="B9" s="1384" t="s">
        <v>438</v>
      </c>
      <c r="C9" s="247" t="s">
        <v>434</v>
      </c>
      <c r="D9" s="546" t="e">
        <f>+#REF!-#REF!</f>
        <v>#REF!</v>
      </c>
      <c r="E9" s="550" t="e">
        <f>+#REF!-#REF!</f>
        <v>#REF!</v>
      </c>
      <c r="F9" s="547" t="e">
        <f>+#REF!-#REF!</f>
        <v>#REF!</v>
      </c>
      <c r="G9" s="246" t="e">
        <f t="shared" ref="G9:G21" si="1">+F9/E9</f>
        <v>#REF!</v>
      </c>
      <c r="H9" s="547" t="e">
        <f>+#REF!-#REF!</f>
        <v>#REF!</v>
      </c>
      <c r="I9" s="246" t="e">
        <f t="shared" si="0"/>
        <v>#REF!</v>
      </c>
      <c r="J9" s="547" t="e">
        <f>+#REF!-#REF!</f>
        <v>#REF!</v>
      </c>
    </row>
    <row r="10" spans="2:10" ht="39.75" customHeight="1" thickBot="1" x14ac:dyDescent="0.3">
      <c r="B10" s="1385"/>
      <c r="C10" s="383" t="s">
        <v>478</v>
      </c>
      <c r="D10" s="546" t="e">
        <f>+#REF!</f>
        <v>#REF!</v>
      </c>
      <c r="E10" s="550" t="e">
        <f>+#REF!</f>
        <v>#REF!</v>
      </c>
      <c r="F10" s="547" t="e">
        <f>+#REF!</f>
        <v>#REF!</v>
      </c>
      <c r="G10" s="246" t="e">
        <f>+F10/E10</f>
        <v>#REF!</v>
      </c>
      <c r="H10" s="547" t="e">
        <f>+#REF!</f>
        <v>#REF!</v>
      </c>
      <c r="I10" s="246" t="e">
        <f>+H10/E10</f>
        <v>#REF!</v>
      </c>
      <c r="J10" s="547" t="e">
        <f>+#REF!</f>
        <v>#REF!</v>
      </c>
    </row>
    <row r="11" spans="2:10" ht="19.5" thickBot="1" x14ac:dyDescent="0.3">
      <c r="B11" s="1385"/>
      <c r="C11" s="247" t="s">
        <v>437</v>
      </c>
      <c r="D11" s="546" t="e">
        <f>+#REF!</f>
        <v>#REF!</v>
      </c>
      <c r="E11" s="547" t="e">
        <f>+#REF!</f>
        <v>#REF!</v>
      </c>
      <c r="F11" s="547" t="e">
        <f>+#REF!</f>
        <v>#REF!</v>
      </c>
      <c r="G11" s="246" t="e">
        <f t="shared" si="1"/>
        <v>#REF!</v>
      </c>
      <c r="H11" s="547" t="e">
        <f>+#REF!</f>
        <v>#REF!</v>
      </c>
      <c r="I11" s="246" t="e">
        <f t="shared" si="0"/>
        <v>#REF!</v>
      </c>
      <c r="J11" s="547" t="e">
        <f>+#REF!</f>
        <v>#REF!</v>
      </c>
    </row>
    <row r="12" spans="2:10" ht="19.5" thickBot="1" x14ac:dyDescent="0.3">
      <c r="B12" s="1386"/>
      <c r="C12" s="315" t="s">
        <v>436</v>
      </c>
      <c r="D12" s="548" t="e">
        <f>+D9+D10+D11</f>
        <v>#REF!</v>
      </c>
      <c r="E12" s="548" t="e">
        <f>+E9+E10+E11</f>
        <v>#REF!</v>
      </c>
      <c r="F12" s="548" t="e">
        <f>+F9+F10+F11</f>
        <v>#REF!</v>
      </c>
      <c r="G12" s="316" t="e">
        <f t="shared" si="1"/>
        <v>#REF!</v>
      </c>
      <c r="H12" s="549" t="e">
        <f>+H9+H11+H10</f>
        <v>#REF!</v>
      </c>
      <c r="I12" s="316" t="e">
        <f>+H12/E12</f>
        <v>#REF!</v>
      </c>
      <c r="J12" s="548" t="e">
        <f>+J9+J11+J10</f>
        <v>#REF!</v>
      </c>
    </row>
    <row r="13" spans="2:10" ht="19.5" thickBot="1" x14ac:dyDescent="0.3">
      <c r="B13" s="1384" t="s">
        <v>439</v>
      </c>
      <c r="C13" s="247" t="s">
        <v>434</v>
      </c>
      <c r="D13" s="546" t="e">
        <f>+#REF!</f>
        <v>#REF!</v>
      </c>
      <c r="E13" s="547" t="e">
        <f>+#REF!</f>
        <v>#REF!</v>
      </c>
      <c r="F13" s="547" t="e">
        <f>+#REF!</f>
        <v>#REF!</v>
      </c>
      <c r="G13" s="246" t="e">
        <f t="shared" si="1"/>
        <v>#REF!</v>
      </c>
      <c r="H13" s="547" t="e">
        <f>+#REF!</f>
        <v>#REF!</v>
      </c>
      <c r="I13" s="246" t="e">
        <f t="shared" si="0"/>
        <v>#REF!</v>
      </c>
      <c r="J13" s="547" t="e">
        <f>+#REF!</f>
        <v>#REF!</v>
      </c>
    </row>
    <row r="14" spans="2:10" ht="19.5" thickBot="1" x14ac:dyDescent="0.3">
      <c r="B14" s="1385"/>
      <c r="C14" s="247" t="s">
        <v>437</v>
      </c>
      <c r="D14" s="546" t="e">
        <f>+#REF!</f>
        <v>#REF!</v>
      </c>
      <c r="E14" s="547" t="e">
        <f>+#REF!</f>
        <v>#REF!</v>
      </c>
      <c r="F14" s="547" t="e">
        <f>+#REF!</f>
        <v>#REF!</v>
      </c>
      <c r="G14" s="246" t="e">
        <f t="shared" si="1"/>
        <v>#REF!</v>
      </c>
      <c r="H14" s="547" t="e">
        <f>+#REF!</f>
        <v>#REF!</v>
      </c>
      <c r="I14" s="246" t="e">
        <f t="shared" si="0"/>
        <v>#REF!</v>
      </c>
      <c r="J14" s="547" t="e">
        <f>+#REF!</f>
        <v>#REF!</v>
      </c>
    </row>
    <row r="15" spans="2:10" ht="19.5" thickBot="1" x14ac:dyDescent="0.3">
      <c r="B15" s="1386"/>
      <c r="C15" s="315" t="s">
        <v>436</v>
      </c>
      <c r="D15" s="548" t="e">
        <f>+D13+D14</f>
        <v>#REF!</v>
      </c>
      <c r="E15" s="549" t="e">
        <f>+E13+E14</f>
        <v>#REF!</v>
      </c>
      <c r="F15" s="549" t="e">
        <f>+F13+F14</f>
        <v>#REF!</v>
      </c>
      <c r="G15" s="316" t="e">
        <f t="shared" si="1"/>
        <v>#REF!</v>
      </c>
      <c r="H15" s="549" t="e">
        <f>+H13+H14</f>
        <v>#REF!</v>
      </c>
      <c r="I15" s="316" t="e">
        <f>+H15/E15</f>
        <v>#REF!</v>
      </c>
      <c r="J15" s="549" t="e">
        <f>+J13+J14</f>
        <v>#REF!</v>
      </c>
    </row>
    <row r="16" spans="2:10" ht="39.75" customHeight="1" thickBot="1" x14ac:dyDescent="0.3">
      <c r="B16" s="1384" t="s">
        <v>440</v>
      </c>
      <c r="C16" s="247" t="s">
        <v>434</v>
      </c>
      <c r="D16" s="546" t="e">
        <f>+#REF!</f>
        <v>#REF!</v>
      </c>
      <c r="E16" s="560" t="e">
        <f>+#REF!</f>
        <v>#REF!</v>
      </c>
      <c r="F16" s="547" t="e">
        <f>+#REF!</f>
        <v>#REF!</v>
      </c>
      <c r="G16" s="246" t="e">
        <f t="shared" si="1"/>
        <v>#REF!</v>
      </c>
      <c r="H16" s="547" t="e">
        <f>+#REF!</f>
        <v>#REF!</v>
      </c>
      <c r="I16" s="246" t="e">
        <f t="shared" si="0"/>
        <v>#REF!</v>
      </c>
      <c r="J16" s="547" t="e">
        <f>+#REF!</f>
        <v>#REF!</v>
      </c>
    </row>
    <row r="17" spans="2:10" ht="19.5" thickBot="1" x14ac:dyDescent="0.3">
      <c r="B17" s="1385"/>
      <c r="C17" s="247" t="s">
        <v>437</v>
      </c>
      <c r="D17" s="546" t="e">
        <f>+#REF!</f>
        <v>#REF!</v>
      </c>
      <c r="E17" s="560" t="e">
        <f>+#REF!</f>
        <v>#REF!</v>
      </c>
      <c r="F17" s="547" t="e">
        <f>+#REF!</f>
        <v>#REF!</v>
      </c>
      <c r="G17" s="246" t="e">
        <f t="shared" si="1"/>
        <v>#REF!</v>
      </c>
      <c r="H17" s="547" t="e">
        <f>+#REF!</f>
        <v>#REF!</v>
      </c>
      <c r="I17" s="246" t="e">
        <f t="shared" si="0"/>
        <v>#REF!</v>
      </c>
      <c r="J17" s="547" t="e">
        <f>+#REF!</f>
        <v>#REF!</v>
      </c>
    </row>
    <row r="18" spans="2:10" ht="19.5" thickBot="1" x14ac:dyDescent="0.3">
      <c r="B18" s="1386"/>
      <c r="C18" s="315" t="s">
        <v>436</v>
      </c>
      <c r="D18" s="548" t="e">
        <f>+D16+D17</f>
        <v>#REF!</v>
      </c>
      <c r="E18" s="549" t="e">
        <f>+E16+E17</f>
        <v>#REF!</v>
      </c>
      <c r="F18" s="549" t="e">
        <f>+F16+F17</f>
        <v>#REF!</v>
      </c>
      <c r="G18" s="316" t="e">
        <f t="shared" si="1"/>
        <v>#REF!</v>
      </c>
      <c r="H18" s="549" t="e">
        <f>+H16+H17</f>
        <v>#REF!</v>
      </c>
      <c r="I18" s="316" t="e">
        <f t="shared" si="0"/>
        <v>#REF!</v>
      </c>
      <c r="J18" s="549" t="e">
        <f>+J16+J17</f>
        <v>#REF!</v>
      </c>
    </row>
    <row r="19" spans="2:10" ht="39.75" customHeight="1" thickBot="1" x14ac:dyDescent="0.3">
      <c r="B19" s="1384" t="s">
        <v>441</v>
      </c>
      <c r="C19" s="247" t="s">
        <v>434</v>
      </c>
      <c r="D19" s="546" t="e">
        <f>+#REF!</f>
        <v>#REF!</v>
      </c>
      <c r="E19" s="547" t="e">
        <f>+#REF!</f>
        <v>#REF!</v>
      </c>
      <c r="F19" s="547" t="e">
        <f>+#REF!</f>
        <v>#REF!</v>
      </c>
      <c r="G19" s="246" t="e">
        <f t="shared" si="1"/>
        <v>#REF!</v>
      </c>
      <c r="H19" s="547" t="e">
        <f>+#REF!</f>
        <v>#REF!</v>
      </c>
      <c r="I19" s="246" t="e">
        <f t="shared" si="0"/>
        <v>#REF!</v>
      </c>
      <c r="J19" s="547" t="e">
        <f>+#REF!</f>
        <v>#REF!</v>
      </c>
    </row>
    <row r="20" spans="2:10" ht="19.5" thickBot="1" x14ac:dyDescent="0.3">
      <c r="B20" s="1385"/>
      <c r="C20" s="247" t="s">
        <v>437</v>
      </c>
      <c r="D20" s="546" t="e">
        <f>+#REF!</f>
        <v>#REF!</v>
      </c>
      <c r="E20" s="547" t="e">
        <f>+#REF!</f>
        <v>#REF!</v>
      </c>
      <c r="F20" s="547" t="e">
        <f>+#REF!</f>
        <v>#REF!</v>
      </c>
      <c r="G20" s="246" t="e">
        <f t="shared" si="1"/>
        <v>#REF!</v>
      </c>
      <c r="H20" s="551" t="e">
        <f>+#REF!</f>
        <v>#REF!</v>
      </c>
      <c r="I20" s="246" t="e">
        <f t="shared" si="0"/>
        <v>#REF!</v>
      </c>
      <c r="J20" s="551" t="e">
        <f>+#REF!</f>
        <v>#REF!</v>
      </c>
    </row>
    <row r="21" spans="2:10" ht="19.5" thickBot="1" x14ac:dyDescent="0.3">
      <c r="B21" s="1386"/>
      <c r="C21" s="315" t="s">
        <v>436</v>
      </c>
      <c r="D21" s="548" t="e">
        <f>+D19+D20</f>
        <v>#REF!</v>
      </c>
      <c r="E21" s="549" t="e">
        <f>+E19+E20</f>
        <v>#REF!</v>
      </c>
      <c r="F21" s="549" t="e">
        <f>+F19+F20</f>
        <v>#REF!</v>
      </c>
      <c r="G21" s="316" t="e">
        <f t="shared" si="1"/>
        <v>#REF!</v>
      </c>
      <c r="H21" s="549" t="e">
        <f>+H19+H20</f>
        <v>#REF!</v>
      </c>
      <c r="I21" s="316" t="e">
        <f t="shared" si="0"/>
        <v>#REF!</v>
      </c>
      <c r="J21" s="549" t="e">
        <f>+J19+J20</f>
        <v>#REF!</v>
      </c>
    </row>
    <row r="22" spans="2:10" ht="19.5" thickBot="1" x14ac:dyDescent="0.3">
      <c r="B22" s="1387" t="s">
        <v>70</v>
      </c>
      <c r="C22" s="1388"/>
      <c r="D22" s="561" t="e">
        <f>+D8+D12+D15+D18+D21</f>
        <v>#REF!</v>
      </c>
      <c r="E22" s="552" t="e">
        <f>+E8+E12+E15+E18+E21</f>
        <v>#REF!</v>
      </c>
      <c r="F22" s="552" t="e">
        <f>+F8+F12+F15+F18+F21</f>
        <v>#REF!</v>
      </c>
      <c r="G22" s="332" t="e">
        <f>+F22/E22</f>
        <v>#REF!</v>
      </c>
      <c r="H22" s="552" t="e">
        <f>+H8+H12+H15+H18+H21</f>
        <v>#REF!</v>
      </c>
      <c r="I22" s="332" t="e">
        <f>+H22/E22</f>
        <v>#REF!</v>
      </c>
      <c r="J22" s="552" t="e">
        <f>+J8+J12+J15+J18+J21</f>
        <v>#REF!</v>
      </c>
    </row>
    <row r="23" spans="2:10" x14ac:dyDescent="0.25">
      <c r="B23" s="1382"/>
      <c r="C23" s="1383"/>
      <c r="D23" s="1383"/>
      <c r="E23" s="1383"/>
      <c r="F23" s="1383"/>
      <c r="G23" s="1383"/>
      <c r="H23" s="1383"/>
      <c r="I23" s="1383"/>
    </row>
    <row r="24" spans="2:10" x14ac:dyDescent="0.25">
      <c r="E24" s="1"/>
    </row>
    <row r="25" spans="2:10" x14ac:dyDescent="0.25">
      <c r="D25" s="1"/>
      <c r="E25" s="1"/>
    </row>
    <row r="26" spans="2:10" x14ac:dyDescent="0.25">
      <c r="E26" s="1"/>
    </row>
    <row r="27" spans="2:10" x14ac:dyDescent="0.25">
      <c r="E27" s="1"/>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M12"/>
  <sheetViews>
    <sheetView workbookViewId="0">
      <selection activeCell="L21" sqref="L21"/>
    </sheetView>
  </sheetViews>
  <sheetFormatPr baseColWidth="10" defaultColWidth="9.140625" defaultRowHeight="15" x14ac:dyDescent="0.2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3" ht="15.75" thickBot="1" x14ac:dyDescent="0.3">
      <c r="A2" s="133" t="s">
        <v>88</v>
      </c>
    </row>
    <row r="3" spans="1:13" ht="29.25" customHeight="1" thickBot="1" x14ac:dyDescent="0.3">
      <c r="A3" s="1389" t="s">
        <v>92</v>
      </c>
      <c r="B3" s="1390"/>
      <c r="C3" s="1390"/>
      <c r="D3" s="1390"/>
      <c r="E3" s="1390"/>
      <c r="F3" s="1390"/>
      <c r="G3" s="1390"/>
      <c r="H3" s="1390"/>
      <c r="I3" s="1390"/>
      <c r="J3" s="1390"/>
      <c r="K3" s="1390"/>
      <c r="L3" s="1391"/>
    </row>
    <row r="4" spans="1:13" ht="52.5" customHeight="1" thickBot="1" x14ac:dyDescent="0.3">
      <c r="A4" s="474" t="s">
        <v>64</v>
      </c>
      <c r="B4" s="455" t="s">
        <v>93</v>
      </c>
      <c r="C4" s="455" t="s">
        <v>41</v>
      </c>
      <c r="D4" s="455" t="s">
        <v>97</v>
      </c>
      <c r="E4" s="455" t="s">
        <v>98</v>
      </c>
      <c r="F4" s="456" t="s">
        <v>24</v>
      </c>
      <c r="G4" s="455" t="s">
        <v>450</v>
      </c>
      <c r="H4" s="456" t="s">
        <v>42</v>
      </c>
      <c r="I4" s="457" t="s">
        <v>25</v>
      </c>
      <c r="J4" s="456" t="s">
        <v>66</v>
      </c>
      <c r="K4" s="456" t="s">
        <v>80</v>
      </c>
      <c r="L4" s="459" t="s">
        <v>44</v>
      </c>
    </row>
    <row r="5" spans="1:13" ht="28.5" customHeight="1" x14ac:dyDescent="0.25">
      <c r="A5" s="174" t="s">
        <v>46</v>
      </c>
      <c r="B5" s="175" t="e">
        <f>+#REF!</f>
        <v>#REF!</v>
      </c>
      <c r="C5" s="176" t="e">
        <f>+#REF!</f>
        <v>#REF!</v>
      </c>
      <c r="D5" s="176" t="e">
        <f>+#REF!</f>
        <v>#REF!</v>
      </c>
      <c r="E5" s="176" t="e">
        <f>+#REF!</f>
        <v>#REF!</v>
      </c>
      <c r="F5" s="176" t="e">
        <f>+#REF!</f>
        <v>#REF!</v>
      </c>
      <c r="G5" s="285" t="e">
        <f>+F5/E5</f>
        <v>#REF!</v>
      </c>
      <c r="H5" s="176" t="e">
        <f t="shared" ref="H5:H11" si="0">+E5-F5</f>
        <v>#REF!</v>
      </c>
      <c r="I5" s="176" t="e">
        <f>+#REF!</f>
        <v>#REF!</v>
      </c>
      <c r="J5" s="177" t="e">
        <f t="shared" ref="J5:J11" si="1">+I5/E5</f>
        <v>#REF!</v>
      </c>
      <c r="K5" s="176" t="e">
        <f>+#REF!</f>
        <v>#REF!</v>
      </c>
      <c r="L5" s="180" t="e">
        <f t="shared" ref="L5:L11" si="2">+K5/E5</f>
        <v>#REF!</v>
      </c>
    </row>
    <row r="6" spans="1:13" ht="34.5" customHeight="1" x14ac:dyDescent="0.25">
      <c r="A6" s="169" t="s">
        <v>169</v>
      </c>
      <c r="B6" s="165" t="e">
        <f>+#REF!</f>
        <v>#REF!</v>
      </c>
      <c r="C6" s="157" t="e">
        <f>+#REF!</f>
        <v>#REF!</v>
      </c>
      <c r="D6" s="157" t="e">
        <f>+#REF!</f>
        <v>#REF!</v>
      </c>
      <c r="E6" s="157" t="e">
        <f>+#REF!</f>
        <v>#REF!</v>
      </c>
      <c r="F6" s="157" t="e">
        <f>+#REF!</f>
        <v>#REF!</v>
      </c>
      <c r="G6" s="286" t="e">
        <f t="shared" ref="G6:G11" si="3">+F6/E6</f>
        <v>#REF!</v>
      </c>
      <c r="H6" s="157" t="e">
        <f t="shared" si="0"/>
        <v>#REF!</v>
      </c>
      <c r="I6" s="157" t="e">
        <f>+#REF!</f>
        <v>#REF!</v>
      </c>
      <c r="J6" s="178" t="e">
        <f t="shared" si="1"/>
        <v>#REF!</v>
      </c>
      <c r="K6" s="157" t="e">
        <f>+#REF!</f>
        <v>#REF!</v>
      </c>
      <c r="L6" s="181" t="e">
        <f t="shared" si="2"/>
        <v>#REF!</v>
      </c>
    </row>
    <row r="7" spans="1:13" ht="48" customHeight="1" x14ac:dyDescent="0.25">
      <c r="A7" s="169" t="s">
        <v>170</v>
      </c>
      <c r="B7" s="165" t="e">
        <f>+#REF!</f>
        <v>#REF!</v>
      </c>
      <c r="C7" s="157" t="e">
        <f>+#REF!</f>
        <v>#REF!</v>
      </c>
      <c r="D7" s="157" t="e">
        <f>+#REF!</f>
        <v>#REF!</v>
      </c>
      <c r="E7" s="157" t="e">
        <f>+#REF!</f>
        <v>#REF!</v>
      </c>
      <c r="F7" s="157" t="e">
        <f>+#REF!+#REF!</f>
        <v>#REF!</v>
      </c>
      <c r="G7" s="286" t="e">
        <f t="shared" si="3"/>
        <v>#REF!</v>
      </c>
      <c r="H7" s="157" t="e">
        <f t="shared" si="0"/>
        <v>#REF!</v>
      </c>
      <c r="I7" s="157" t="e">
        <f>+#REF!+#REF!</f>
        <v>#REF!</v>
      </c>
      <c r="J7" s="178" t="e">
        <f t="shared" si="1"/>
        <v>#REF!</v>
      </c>
      <c r="K7" s="157" t="e">
        <f>+#REF!</f>
        <v>#REF!</v>
      </c>
      <c r="L7" s="181" t="e">
        <f t="shared" si="2"/>
        <v>#REF!</v>
      </c>
    </row>
    <row r="8" spans="1:13" ht="27" customHeight="1" x14ac:dyDescent="0.25">
      <c r="A8" s="481" t="s">
        <v>49</v>
      </c>
      <c r="B8" s="482" t="e">
        <f>+#REF!</f>
        <v>#REF!</v>
      </c>
      <c r="C8" s="483" t="e">
        <f>+#REF!</f>
        <v>#REF!</v>
      </c>
      <c r="D8" s="483" t="e">
        <f>+#REF!</f>
        <v>#REF!</v>
      </c>
      <c r="E8" s="483" t="e">
        <f>+#REF!</f>
        <v>#REF!</v>
      </c>
      <c r="F8" s="483" t="e">
        <f>SUM(F5:F7)</f>
        <v>#REF!</v>
      </c>
      <c r="G8" s="484" t="e">
        <f t="shared" si="3"/>
        <v>#REF!</v>
      </c>
      <c r="H8" s="483" t="e">
        <f t="shared" si="0"/>
        <v>#REF!</v>
      </c>
      <c r="I8" s="483" t="e">
        <f>SUM(I5:I7)</f>
        <v>#REF!</v>
      </c>
      <c r="J8" s="485" t="e">
        <f>+I8/E8</f>
        <v>#REF!</v>
      </c>
      <c r="K8" s="483" t="e">
        <f>+#REF!</f>
        <v>#REF!</v>
      </c>
      <c r="L8" s="486" t="e">
        <f t="shared" si="2"/>
        <v>#REF!</v>
      </c>
    </row>
    <row r="9" spans="1:13" ht="25.5" customHeight="1" x14ac:dyDescent="0.25">
      <c r="A9" s="166" t="s">
        <v>48</v>
      </c>
      <c r="B9" s="165" t="e">
        <f>+#REF!</f>
        <v>#REF!</v>
      </c>
      <c r="C9" s="157" t="e">
        <f>+#REF!</f>
        <v>#REF!</v>
      </c>
      <c r="D9" s="160" t="e">
        <f>+#REF!</f>
        <v>#REF!</v>
      </c>
      <c r="E9" s="160" t="e">
        <f>+#REF!</f>
        <v>#REF!</v>
      </c>
      <c r="F9" s="157" t="e">
        <f>+#REF!</f>
        <v>#REF!</v>
      </c>
      <c r="G9" s="287" t="e">
        <f t="shared" si="3"/>
        <v>#REF!</v>
      </c>
      <c r="H9" s="157" t="e">
        <f t="shared" si="0"/>
        <v>#REF!</v>
      </c>
      <c r="I9" s="157" t="e">
        <f>+#REF!</f>
        <v>#REF!</v>
      </c>
      <c r="J9" s="179" t="e">
        <f t="shared" si="1"/>
        <v>#REF!</v>
      </c>
      <c r="K9" s="157" t="e">
        <f>+#REF!</f>
        <v>#REF!</v>
      </c>
      <c r="L9" s="182" t="e">
        <f t="shared" si="2"/>
        <v>#REF!</v>
      </c>
      <c r="M9" s="47"/>
    </row>
    <row r="10" spans="1:13" ht="28.5" customHeight="1" thickBot="1" x14ac:dyDescent="0.3">
      <c r="A10" s="487" t="s">
        <v>82</v>
      </c>
      <c r="B10" s="488" t="e">
        <f>+#REF!</f>
        <v>#REF!</v>
      </c>
      <c r="C10" s="489" t="e">
        <f>+#REF!</f>
        <v>#REF!</v>
      </c>
      <c r="D10" s="489" t="e">
        <f>+#REF!</f>
        <v>#REF!</v>
      </c>
      <c r="E10" s="489" t="e">
        <f>+#REF!</f>
        <v>#REF!</v>
      </c>
      <c r="F10" s="489" t="e">
        <f>+F9</f>
        <v>#REF!</v>
      </c>
      <c r="G10" s="490" t="e">
        <f t="shared" si="3"/>
        <v>#REF!</v>
      </c>
      <c r="H10" s="489" t="e">
        <f t="shared" si="0"/>
        <v>#REF!</v>
      </c>
      <c r="I10" s="489" t="e">
        <f>+#REF!</f>
        <v>#REF!</v>
      </c>
      <c r="J10" s="491" t="e">
        <f t="shared" si="1"/>
        <v>#REF!</v>
      </c>
      <c r="K10" s="489" t="e">
        <f>+#REF!</f>
        <v>#REF!</v>
      </c>
      <c r="L10" s="492" t="e">
        <f t="shared" si="2"/>
        <v>#REF!</v>
      </c>
    </row>
    <row r="11" spans="1:13" ht="24.75" customHeight="1" thickBot="1" x14ac:dyDescent="0.3">
      <c r="A11" s="475" t="s">
        <v>70</v>
      </c>
      <c r="B11" s="476" t="e">
        <f>+B10+B8</f>
        <v>#REF!</v>
      </c>
      <c r="C11" s="477" t="e">
        <f>+C10+C8</f>
        <v>#REF!</v>
      </c>
      <c r="D11" s="477" t="e">
        <f>+D10+D8</f>
        <v>#REF!</v>
      </c>
      <c r="E11" s="477" t="e">
        <f>+E10+E8</f>
        <v>#REF!</v>
      </c>
      <c r="F11" s="477" t="e">
        <f>+F10+F8</f>
        <v>#REF!</v>
      </c>
      <c r="G11" s="478" t="e">
        <f t="shared" si="3"/>
        <v>#REF!</v>
      </c>
      <c r="H11" s="477" t="e">
        <f t="shared" si="0"/>
        <v>#REF!</v>
      </c>
      <c r="I11" s="477" t="e">
        <f>+I10+I8</f>
        <v>#REF!</v>
      </c>
      <c r="J11" s="479" t="e">
        <f t="shared" si="1"/>
        <v>#REF!</v>
      </c>
      <c r="K11" s="477" t="e">
        <f>+K10+K8</f>
        <v>#REF!</v>
      </c>
      <c r="L11" s="480" t="e">
        <f t="shared" si="2"/>
        <v>#REF!</v>
      </c>
    </row>
    <row r="12" spans="1:13" x14ac:dyDescent="0.25">
      <c r="L12" s="8"/>
    </row>
  </sheetData>
  <mergeCells count="1">
    <mergeCell ref="A3:L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election activeCell="E22" sqref="E22"/>
    </sheetView>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133" t="s">
        <v>88</v>
      </c>
    </row>
    <row r="4" spans="1:12" ht="24" thickBot="1" x14ac:dyDescent="0.3">
      <c r="A4" s="1118" t="s">
        <v>91</v>
      </c>
      <c r="B4" s="1119"/>
      <c r="C4" s="1119"/>
      <c r="D4" s="1119"/>
      <c r="E4" s="1119"/>
      <c r="F4" s="1119"/>
      <c r="G4" s="1119"/>
      <c r="H4" s="1119"/>
      <c r="I4" s="1119"/>
      <c r="J4" s="1119"/>
      <c r="K4" s="1119"/>
      <c r="L4" s="1120"/>
    </row>
    <row r="5" spans="1:12" ht="45.75" customHeight="1" thickBot="1" x14ac:dyDescent="0.3">
      <c r="A5" s="493" t="s">
        <v>64</v>
      </c>
      <c r="B5" s="494" t="s">
        <v>93</v>
      </c>
      <c r="C5" s="494" t="s">
        <v>41</v>
      </c>
      <c r="D5" s="494" t="s">
        <v>97</v>
      </c>
      <c r="E5" s="494" t="s">
        <v>98</v>
      </c>
      <c r="F5" s="495" t="s">
        <v>24</v>
      </c>
      <c r="G5" s="494" t="s">
        <v>450</v>
      </c>
      <c r="H5" s="494" t="s">
        <v>174</v>
      </c>
      <c r="I5" s="496" t="s">
        <v>25</v>
      </c>
      <c r="J5" s="497" t="s">
        <v>43</v>
      </c>
      <c r="K5" s="495" t="s">
        <v>80</v>
      </c>
      <c r="L5" s="498" t="s">
        <v>44</v>
      </c>
    </row>
    <row r="6" spans="1:12" ht="39.75" customHeight="1" x14ac:dyDescent="0.25">
      <c r="A6" s="192" t="s">
        <v>46</v>
      </c>
      <c r="B6" s="193" t="e">
        <f>+#REF!</f>
        <v>#REF!</v>
      </c>
      <c r="C6" s="194" t="e">
        <f>+#REF!</f>
        <v>#REF!</v>
      </c>
      <c r="D6" s="194" t="e">
        <f>+#REF!</f>
        <v>#REF!</v>
      </c>
      <c r="E6" s="194" t="e">
        <f>+#REF!</f>
        <v>#REF!</v>
      </c>
      <c r="F6" s="196" t="e">
        <f>+#REF!</f>
        <v>#REF!</v>
      </c>
      <c r="G6" s="288" t="e">
        <f>+F6/E6</f>
        <v>#REF!</v>
      </c>
      <c r="H6" s="197" t="e">
        <f t="shared" ref="H6:H13" si="0">+E6-F6</f>
        <v>#REF!</v>
      </c>
      <c r="I6" s="194" t="e">
        <f>+#REF!</f>
        <v>#REF!</v>
      </c>
      <c r="J6" s="195" t="e">
        <f t="shared" ref="J6:J13" si="1">+I6/E6</f>
        <v>#REF!</v>
      </c>
      <c r="K6" s="194" t="e">
        <f>+#REF!</f>
        <v>#REF!</v>
      </c>
      <c r="L6" s="198" t="e">
        <f t="shared" ref="L6:L13" si="2">+K6/E6</f>
        <v>#REF!</v>
      </c>
    </row>
    <row r="7" spans="1:12" ht="25.5" x14ac:dyDescent="0.25">
      <c r="A7" s="170" t="s">
        <v>169</v>
      </c>
      <c r="B7" s="199" t="e">
        <f>+#REF!</f>
        <v>#REF!</v>
      </c>
      <c r="C7" s="200" t="e">
        <f>+#REF!</f>
        <v>#REF!</v>
      </c>
      <c r="D7" s="200" t="e">
        <f>+#REF!</f>
        <v>#REF!</v>
      </c>
      <c r="E7" s="200" t="e">
        <f>+#REF!</f>
        <v>#REF!</v>
      </c>
      <c r="F7" s="159" t="e">
        <f>+#REF!</f>
        <v>#REF!</v>
      </c>
      <c r="G7" s="286" t="e">
        <f t="shared" ref="G7:G13" si="3">+F7/E7</f>
        <v>#REF!</v>
      </c>
      <c r="H7" s="201" t="e">
        <f t="shared" si="0"/>
        <v>#REF!</v>
      </c>
      <c r="I7" s="200" t="e">
        <f>+#REF!</f>
        <v>#REF!</v>
      </c>
      <c r="J7" s="158" t="e">
        <f t="shared" si="1"/>
        <v>#REF!</v>
      </c>
      <c r="K7" s="200" t="e">
        <f>+#REF!</f>
        <v>#REF!</v>
      </c>
      <c r="L7" s="167" t="e">
        <f t="shared" si="2"/>
        <v>#REF!</v>
      </c>
    </row>
    <row r="8" spans="1:12" ht="34.5" customHeight="1" x14ac:dyDescent="0.25">
      <c r="A8" s="170" t="s">
        <v>68</v>
      </c>
      <c r="B8" s="199" t="e">
        <f>+#REF!</f>
        <v>#REF!</v>
      </c>
      <c r="C8" s="200" t="e">
        <f>+#REF!</f>
        <v>#REF!</v>
      </c>
      <c r="D8" s="200" t="e">
        <f>+#REF!</f>
        <v>#REF!</v>
      </c>
      <c r="E8" s="200" t="e">
        <f>+#REF!</f>
        <v>#REF!</v>
      </c>
      <c r="F8" s="159" t="e">
        <f>+#REF!</f>
        <v>#REF!</v>
      </c>
      <c r="G8" s="286" t="e">
        <f t="shared" si="3"/>
        <v>#REF!</v>
      </c>
      <c r="H8" s="201" t="e">
        <f t="shared" si="0"/>
        <v>#REF!</v>
      </c>
      <c r="I8" s="200" t="e">
        <f>+#REF!</f>
        <v>#REF!</v>
      </c>
      <c r="J8" s="158" t="e">
        <f t="shared" si="1"/>
        <v>#REF!</v>
      </c>
      <c r="K8" s="200" t="e">
        <f>+#REF!</f>
        <v>#REF!</v>
      </c>
      <c r="L8" s="167" t="e">
        <f t="shared" si="2"/>
        <v>#REF!</v>
      </c>
    </row>
    <row r="9" spans="1:12" ht="38.25" x14ac:dyDescent="0.25">
      <c r="A9" s="170" t="s">
        <v>170</v>
      </c>
      <c r="B9" s="199" t="e">
        <f>+#REF!</f>
        <v>#REF!</v>
      </c>
      <c r="C9" s="200" t="e">
        <f>+#REF!</f>
        <v>#REF!</v>
      </c>
      <c r="D9" s="200" t="e">
        <f>+#REF!</f>
        <v>#REF!</v>
      </c>
      <c r="E9" s="200" t="e">
        <f>+#REF!</f>
        <v>#REF!</v>
      </c>
      <c r="F9" s="159" t="e">
        <f>+#REF!</f>
        <v>#REF!</v>
      </c>
      <c r="G9" s="286" t="e">
        <f t="shared" si="3"/>
        <v>#REF!</v>
      </c>
      <c r="H9" s="201" t="e">
        <f t="shared" si="0"/>
        <v>#REF!</v>
      </c>
      <c r="I9" s="200" t="e">
        <f>+#REF!</f>
        <v>#REF!</v>
      </c>
      <c r="J9" s="158" t="e">
        <f t="shared" si="1"/>
        <v>#REF!</v>
      </c>
      <c r="K9" s="200" t="e">
        <f>+#REF!</f>
        <v>#REF!</v>
      </c>
      <c r="L9" s="167" t="e">
        <f t="shared" si="2"/>
        <v>#REF!</v>
      </c>
    </row>
    <row r="10" spans="1:12" ht="23.25" customHeight="1" x14ac:dyDescent="0.25">
      <c r="A10" s="460" t="s">
        <v>49</v>
      </c>
      <c r="B10" s="505" t="e">
        <f>+#REF!</f>
        <v>#REF!</v>
      </c>
      <c r="C10" s="506" t="e">
        <f>+#REF!</f>
        <v>#REF!</v>
      </c>
      <c r="D10" s="506" t="e">
        <f>+#REF!</f>
        <v>#REF!</v>
      </c>
      <c r="E10" s="506" t="e">
        <f>+#REF!</f>
        <v>#REF!</v>
      </c>
      <c r="F10" s="507" t="e">
        <f>SUM(F6:F9)</f>
        <v>#REF!</v>
      </c>
      <c r="G10" s="484" t="e">
        <f t="shared" si="3"/>
        <v>#REF!</v>
      </c>
      <c r="H10" s="508" t="e">
        <f t="shared" si="0"/>
        <v>#REF!</v>
      </c>
      <c r="I10" s="506" t="e">
        <f>+#REF!</f>
        <v>#REF!</v>
      </c>
      <c r="J10" s="509" t="e">
        <f t="shared" si="1"/>
        <v>#REF!</v>
      </c>
      <c r="K10" s="506" t="e">
        <f>+#REF!</f>
        <v>#REF!</v>
      </c>
      <c r="L10" s="510" t="e">
        <f t="shared" si="2"/>
        <v>#REF!</v>
      </c>
    </row>
    <row r="11" spans="1:12" ht="26.25" customHeight="1" x14ac:dyDescent="0.25">
      <c r="A11" s="170" t="s">
        <v>48</v>
      </c>
      <c r="B11" s="199" t="e">
        <f>+#REF!</f>
        <v>#REF!</v>
      </c>
      <c r="C11" s="200" t="e">
        <f>+#REF!</f>
        <v>#REF!</v>
      </c>
      <c r="D11" s="202" t="e">
        <f>+#REF!</f>
        <v>#REF!</v>
      </c>
      <c r="E11" s="202" t="e">
        <f>+#REF!</f>
        <v>#REF!</v>
      </c>
      <c r="F11" s="159" t="e">
        <f>+#REF!</f>
        <v>#REF!</v>
      </c>
      <c r="G11" s="289" t="e">
        <f t="shared" si="3"/>
        <v>#REF!</v>
      </c>
      <c r="H11" s="201" t="e">
        <f t="shared" si="0"/>
        <v>#REF!</v>
      </c>
      <c r="I11" s="200" t="e">
        <f>+#REF!</f>
        <v>#REF!</v>
      </c>
      <c r="J11" s="161" t="e">
        <f t="shared" si="1"/>
        <v>#REF!</v>
      </c>
      <c r="K11" s="200" t="e">
        <f>+#REF!</f>
        <v>#REF!</v>
      </c>
      <c r="L11" s="168" t="e">
        <f t="shared" si="2"/>
        <v>#REF!</v>
      </c>
    </row>
    <row r="12" spans="1:12" ht="28.5" customHeight="1" thickBot="1" x14ac:dyDescent="0.3">
      <c r="A12" s="466" t="s">
        <v>82</v>
      </c>
      <c r="B12" s="511" t="e">
        <f>+B11</f>
        <v>#REF!</v>
      </c>
      <c r="C12" s="512" t="e">
        <f>+C11</f>
        <v>#REF!</v>
      </c>
      <c r="D12" s="512" t="e">
        <f>+D11</f>
        <v>#REF!</v>
      </c>
      <c r="E12" s="512" t="e">
        <f>+E11</f>
        <v>#REF!</v>
      </c>
      <c r="F12" s="513" t="e">
        <f>+F11</f>
        <v>#REF!</v>
      </c>
      <c r="G12" s="490" t="e">
        <f t="shared" si="3"/>
        <v>#REF!</v>
      </c>
      <c r="H12" s="514" t="e">
        <f t="shared" si="0"/>
        <v>#REF!</v>
      </c>
      <c r="I12" s="512" t="e">
        <f>+I11</f>
        <v>#REF!</v>
      </c>
      <c r="J12" s="490" t="e">
        <f t="shared" si="1"/>
        <v>#REF!</v>
      </c>
      <c r="K12" s="512" t="e">
        <f>+K11</f>
        <v>#REF!</v>
      </c>
      <c r="L12" s="515" t="e">
        <f t="shared" si="2"/>
        <v>#REF!</v>
      </c>
    </row>
    <row r="13" spans="1:12" ht="37.5" customHeight="1" thickBot="1" x14ac:dyDescent="0.3">
      <c r="A13" s="454" t="s">
        <v>70</v>
      </c>
      <c r="B13" s="499" t="e">
        <f>+B12+B10</f>
        <v>#REF!</v>
      </c>
      <c r="C13" s="500" t="e">
        <f>+C12+C10</f>
        <v>#REF!</v>
      </c>
      <c r="D13" s="500" t="e">
        <f>+D12+D10</f>
        <v>#REF!</v>
      </c>
      <c r="E13" s="500" t="e">
        <f>+E12+E10</f>
        <v>#REF!</v>
      </c>
      <c r="F13" s="501" t="e">
        <f>+F12+F10</f>
        <v>#REF!</v>
      </c>
      <c r="G13" s="478" t="e">
        <f t="shared" si="3"/>
        <v>#REF!</v>
      </c>
      <c r="H13" s="502" t="e">
        <f t="shared" si="0"/>
        <v>#REF!</v>
      </c>
      <c r="I13" s="500" t="e">
        <f>+I12+I10</f>
        <v>#REF!</v>
      </c>
      <c r="J13" s="503" t="e">
        <f t="shared" si="1"/>
        <v>#REF!</v>
      </c>
      <c r="K13" s="500" t="e">
        <f>+K12+K10</f>
        <v>#REF!</v>
      </c>
      <c r="L13" s="504"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20"/>
  <sheetViews>
    <sheetView workbookViewId="0">
      <selection activeCell="D9" sqref="D9"/>
    </sheetView>
  </sheetViews>
  <sheetFormatPr baseColWidth="10" defaultColWidth="9.140625" defaultRowHeight="15" x14ac:dyDescent="0.2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x14ac:dyDescent="0.3">
      <c r="A2" s="152" t="s">
        <v>88</v>
      </c>
    </row>
    <row r="3" spans="1:13" ht="24" thickBot="1" x14ac:dyDescent="0.3">
      <c r="A3" s="1118" t="s">
        <v>83</v>
      </c>
      <c r="B3" s="1119"/>
      <c r="C3" s="1119"/>
      <c r="D3" s="1119"/>
      <c r="E3" s="1119"/>
      <c r="F3" s="1119"/>
      <c r="G3" s="1119"/>
      <c r="H3" s="1119"/>
      <c r="I3" s="1119"/>
      <c r="J3" s="1119"/>
      <c r="K3" s="1119"/>
      <c r="L3" s="1120"/>
    </row>
    <row r="4" spans="1:13" ht="43.5" customHeight="1" thickBot="1" x14ac:dyDescent="0.3">
      <c r="A4" s="454" t="s">
        <v>64</v>
      </c>
      <c r="B4" s="455" t="s">
        <v>93</v>
      </c>
      <c r="C4" s="455" t="s">
        <v>41</v>
      </c>
      <c r="D4" s="455" t="s">
        <v>97</v>
      </c>
      <c r="E4" s="455" t="s">
        <v>98</v>
      </c>
      <c r="F4" s="455" t="s">
        <v>24</v>
      </c>
      <c r="G4" s="455" t="s">
        <v>450</v>
      </c>
      <c r="H4" s="456" t="s">
        <v>42</v>
      </c>
      <c r="I4" s="457" t="s">
        <v>25</v>
      </c>
      <c r="J4" s="458" t="s">
        <v>79</v>
      </c>
      <c r="K4" s="456" t="s">
        <v>80</v>
      </c>
      <c r="L4" s="459" t="s">
        <v>44</v>
      </c>
    </row>
    <row r="5" spans="1:13" ht="23.25" customHeight="1" x14ac:dyDescent="0.25">
      <c r="A5" s="171" t="s">
        <v>46</v>
      </c>
      <c r="B5" s="172" t="e">
        <f>+#REF!</f>
        <v>#REF!</v>
      </c>
      <c r="C5" s="172" t="e">
        <f>+#REF!</f>
        <v>#REF!</v>
      </c>
      <c r="D5" s="172" t="e">
        <f>+#REF!</f>
        <v>#REF!</v>
      </c>
      <c r="E5" s="172" t="e">
        <f>+#REF!</f>
        <v>#REF!</v>
      </c>
      <c r="F5" s="173" t="e">
        <f>+#REF!</f>
        <v>#REF!</v>
      </c>
      <c r="G5" s="172" t="e">
        <f>+F5/E5</f>
        <v>#REF!</v>
      </c>
      <c r="H5" s="172" t="e">
        <f>+E5-F5</f>
        <v>#REF!</v>
      </c>
      <c r="I5" s="172" t="e">
        <f>+#REF!</f>
        <v>#REF!</v>
      </c>
      <c r="J5" s="183" t="e">
        <f t="shared" ref="J5:J11" si="0">+I5/E5</f>
        <v>#REF!</v>
      </c>
      <c r="K5" s="172" t="e">
        <f>+#REF!</f>
        <v>#REF!</v>
      </c>
      <c r="L5" s="185" t="e">
        <f t="shared" ref="L5:L14" si="1">+K5/E5</f>
        <v>#REF!</v>
      </c>
      <c r="M5" s="1"/>
    </row>
    <row r="6" spans="1:13" ht="28.5" customHeight="1" x14ac:dyDescent="0.25">
      <c r="A6" s="170" t="s">
        <v>169</v>
      </c>
      <c r="B6" s="162" t="e">
        <f>+#REF!</f>
        <v>#REF!</v>
      </c>
      <c r="C6" s="162" t="e">
        <f>+#REF!</f>
        <v>#REF!</v>
      </c>
      <c r="D6" s="162" t="e">
        <f>+#REF!</f>
        <v>#REF!</v>
      </c>
      <c r="E6" s="162" t="e">
        <f>+#REF!</f>
        <v>#REF!</v>
      </c>
      <c r="F6" s="940" t="e">
        <f>+#REF!</f>
        <v>#REF!</v>
      </c>
      <c r="G6" s="310" t="e">
        <f t="shared" ref="G6:G14" si="2">+F6/E6</f>
        <v>#REF!</v>
      </c>
      <c r="H6" s="162" t="e">
        <f t="shared" ref="H6:H14" si="3">+E6-F6</f>
        <v>#REF!</v>
      </c>
      <c r="I6" s="162" t="e">
        <f>+#REF!</f>
        <v>#REF!</v>
      </c>
      <c r="J6" s="184" t="e">
        <f t="shared" si="0"/>
        <v>#REF!</v>
      </c>
      <c r="K6" s="162" t="e">
        <f>+#REF!</f>
        <v>#REF!</v>
      </c>
      <c r="L6" s="186" t="e">
        <f t="shared" si="1"/>
        <v>#REF!</v>
      </c>
    </row>
    <row r="7" spans="1:13" ht="22.5" customHeight="1" x14ac:dyDescent="0.25">
      <c r="A7" s="170" t="s">
        <v>68</v>
      </c>
      <c r="B7" s="162" t="e">
        <f>+#REF!</f>
        <v>#REF!</v>
      </c>
      <c r="C7" s="162" t="e">
        <f>+#REF!</f>
        <v>#REF!</v>
      </c>
      <c r="D7" s="162" t="e">
        <f>+#REF!</f>
        <v>#REF!</v>
      </c>
      <c r="E7" s="162" t="e">
        <f>+#REF!</f>
        <v>#REF!</v>
      </c>
      <c r="F7" s="163" t="e">
        <f>+#REF!</f>
        <v>#REF!</v>
      </c>
      <c r="G7" s="310" t="e">
        <f t="shared" si="2"/>
        <v>#REF!</v>
      </c>
      <c r="H7" s="162" t="e">
        <f t="shared" si="3"/>
        <v>#REF!</v>
      </c>
      <c r="I7" s="162" t="e">
        <f>+#REF!</f>
        <v>#REF!</v>
      </c>
      <c r="J7" s="184" t="e">
        <f t="shared" si="0"/>
        <v>#REF!</v>
      </c>
      <c r="K7" s="162" t="e">
        <f>+#REF!</f>
        <v>#REF!</v>
      </c>
      <c r="L7" s="186" t="e">
        <f t="shared" si="1"/>
        <v>#REF!</v>
      </c>
    </row>
    <row r="8" spans="1:13" ht="30.75" customHeight="1" x14ac:dyDescent="0.25">
      <c r="A8" s="170" t="s">
        <v>171</v>
      </c>
      <c r="B8" s="162" t="e">
        <f>+#REF!</f>
        <v>#REF!</v>
      </c>
      <c r="C8" s="162" t="e">
        <f>+#REF!</f>
        <v>#REF!</v>
      </c>
      <c r="D8" s="162" t="e">
        <f>+#REF!</f>
        <v>#REF!</v>
      </c>
      <c r="E8" s="162" t="e">
        <f>+#REF!</f>
        <v>#REF!</v>
      </c>
      <c r="F8" s="163" t="e">
        <f>+#REF!</f>
        <v>#REF!</v>
      </c>
      <c r="G8" s="310" t="e">
        <f t="shared" si="2"/>
        <v>#REF!</v>
      </c>
      <c r="H8" s="162" t="e">
        <f t="shared" si="3"/>
        <v>#REF!</v>
      </c>
      <c r="I8" s="162" t="e">
        <f>+#REF!</f>
        <v>#REF!</v>
      </c>
      <c r="J8" s="184" t="e">
        <f t="shared" si="0"/>
        <v>#REF!</v>
      </c>
      <c r="K8" s="162" t="e">
        <f>+#REF!</f>
        <v>#REF!</v>
      </c>
      <c r="L8" s="186" t="e">
        <f t="shared" si="1"/>
        <v>#REF!</v>
      </c>
    </row>
    <row r="9" spans="1:13" ht="43.5" customHeight="1" x14ac:dyDescent="0.25">
      <c r="A9" s="170" t="s">
        <v>170</v>
      </c>
      <c r="B9" s="162" t="e">
        <f>+#REF!</f>
        <v>#REF!</v>
      </c>
      <c r="C9" s="162" t="e">
        <f>+#REF!</f>
        <v>#REF!</v>
      </c>
      <c r="D9" s="162" t="e">
        <f>+#REF!</f>
        <v>#REF!</v>
      </c>
      <c r="E9" s="162" t="e">
        <f>+#REF!</f>
        <v>#REF!</v>
      </c>
      <c r="F9" s="163" t="e">
        <f>+#REF!</f>
        <v>#REF!</v>
      </c>
      <c r="G9" s="310" t="e">
        <f t="shared" si="2"/>
        <v>#REF!</v>
      </c>
      <c r="H9" s="162" t="e">
        <f t="shared" si="3"/>
        <v>#REF!</v>
      </c>
      <c r="I9" s="162" t="e">
        <f>+#REF!</f>
        <v>#REF!</v>
      </c>
      <c r="J9" s="184" t="e">
        <f t="shared" si="0"/>
        <v>#REF!</v>
      </c>
      <c r="K9" s="162" t="e">
        <f>+#REF!</f>
        <v>#REF!</v>
      </c>
      <c r="L9" s="186" t="e">
        <f t="shared" si="1"/>
        <v>#REF!</v>
      </c>
    </row>
    <row r="10" spans="1:13" ht="31.5" customHeight="1" x14ac:dyDescent="0.25">
      <c r="A10" s="170" t="s">
        <v>468</v>
      </c>
      <c r="B10" s="162" t="e">
        <f>+#REF!</f>
        <v>#REF!</v>
      </c>
      <c r="C10" s="162" t="e">
        <f>+#REF!</f>
        <v>#REF!</v>
      </c>
      <c r="D10" s="162" t="e">
        <f>+#REF!</f>
        <v>#REF!</v>
      </c>
      <c r="E10" s="162" t="e">
        <f>+#REF!</f>
        <v>#REF!</v>
      </c>
      <c r="F10" s="163" t="e">
        <f>+#REF!</f>
        <v>#REF!</v>
      </c>
      <c r="G10" s="310" t="e">
        <f t="shared" si="2"/>
        <v>#REF!</v>
      </c>
      <c r="H10" s="162" t="e">
        <f t="shared" si="3"/>
        <v>#REF!</v>
      </c>
      <c r="I10" s="162" t="e">
        <f>+#REF!</f>
        <v>#REF!</v>
      </c>
      <c r="J10" s="184" t="e">
        <f t="shared" si="0"/>
        <v>#REF!</v>
      </c>
      <c r="K10" s="162" t="e">
        <f>+#REF!</f>
        <v>#REF!</v>
      </c>
      <c r="L10" s="186" t="e">
        <f t="shared" si="1"/>
        <v>#REF!</v>
      </c>
    </row>
    <row r="11" spans="1:13" ht="23.25" customHeight="1" x14ac:dyDescent="0.25">
      <c r="A11" s="460" t="s">
        <v>49</v>
      </c>
      <c r="B11" s="461" t="e">
        <f>+#REF!</f>
        <v>#REF!</v>
      </c>
      <c r="C11" s="461" t="e">
        <f>+#REF!</f>
        <v>#REF!</v>
      </c>
      <c r="D11" s="461" t="e">
        <f>+#REF!</f>
        <v>#REF!</v>
      </c>
      <c r="E11" s="461" t="e">
        <f>+#REF!</f>
        <v>#REF!</v>
      </c>
      <c r="F11" s="462" t="e">
        <f>SUM(F5:F9)</f>
        <v>#REF!</v>
      </c>
      <c r="G11" s="463" t="e">
        <f t="shared" si="2"/>
        <v>#REF!</v>
      </c>
      <c r="H11" s="462" t="e">
        <f t="shared" si="3"/>
        <v>#REF!</v>
      </c>
      <c r="I11" s="461" t="e">
        <f>+#REF!</f>
        <v>#REF!</v>
      </c>
      <c r="J11" s="464" t="e">
        <f t="shared" si="0"/>
        <v>#REF!</v>
      </c>
      <c r="K11" s="461" t="e">
        <f>+#REF!</f>
        <v>#REF!</v>
      </c>
      <c r="L11" s="465" t="e">
        <f t="shared" si="1"/>
        <v>#REF!</v>
      </c>
    </row>
    <row r="12" spans="1:13" ht="19.5" customHeight="1" x14ac:dyDescent="0.25">
      <c r="A12" s="170" t="s">
        <v>82</v>
      </c>
      <c r="B12" s="162" t="e">
        <f>+#REF!</f>
        <v>#REF!</v>
      </c>
      <c r="C12" s="162" t="e">
        <f>+#REF!</f>
        <v>#REF!</v>
      </c>
      <c r="D12" s="162" t="e">
        <f>+#REF!</f>
        <v>#REF!</v>
      </c>
      <c r="E12" s="164" t="e">
        <f>+#REF!</f>
        <v>#REF!</v>
      </c>
      <c r="F12" s="163" t="e">
        <f>+#REF!</f>
        <v>#REF!</v>
      </c>
      <c r="G12" s="311">
        <v>0</v>
      </c>
      <c r="H12" s="163" t="e">
        <f t="shared" si="3"/>
        <v>#REF!</v>
      </c>
      <c r="I12" s="162" t="e">
        <f>+#REF!</f>
        <v>#REF!</v>
      </c>
      <c r="J12" s="184">
        <v>0</v>
      </c>
      <c r="K12" s="162" t="e">
        <f>+#REF!</f>
        <v>#REF!</v>
      </c>
      <c r="L12" s="186">
        <v>0</v>
      </c>
    </row>
    <row r="13" spans="1:13" ht="21" customHeight="1" thickBot="1" x14ac:dyDescent="0.3">
      <c r="A13" s="466" t="s">
        <v>69</v>
      </c>
      <c r="B13" s="467" t="e">
        <f t="shared" ref="B13:K13" si="4">+B12</f>
        <v>#REF!</v>
      </c>
      <c r="C13" s="467" t="e">
        <f t="shared" si="4"/>
        <v>#REF!</v>
      </c>
      <c r="D13" s="467" t="e">
        <f t="shared" si="4"/>
        <v>#REF!</v>
      </c>
      <c r="E13" s="467" t="e">
        <f t="shared" si="4"/>
        <v>#REF!</v>
      </c>
      <c r="F13" s="468" t="e">
        <f>+F12</f>
        <v>#REF!</v>
      </c>
      <c r="G13" s="469">
        <v>0</v>
      </c>
      <c r="H13" s="468" t="e">
        <f t="shared" si="3"/>
        <v>#REF!</v>
      </c>
      <c r="I13" s="467" t="e">
        <f t="shared" si="4"/>
        <v>#REF!</v>
      </c>
      <c r="J13" s="184">
        <v>0</v>
      </c>
      <c r="K13" s="467" t="e">
        <f t="shared" si="4"/>
        <v>#REF!</v>
      </c>
      <c r="L13" s="186">
        <v>0</v>
      </c>
    </row>
    <row r="14" spans="1:13" ht="21.75" customHeight="1" thickBot="1" x14ac:dyDescent="0.3">
      <c r="A14" s="454" t="s">
        <v>70</v>
      </c>
      <c r="B14" s="470" t="e">
        <f>+B11+B13</f>
        <v>#REF!</v>
      </c>
      <c r="C14" s="470" t="e">
        <f>+C11+C13</f>
        <v>#REF!</v>
      </c>
      <c r="D14" s="470" t="e">
        <f>+D11+D13</f>
        <v>#REF!</v>
      </c>
      <c r="E14" s="470" t="e">
        <f>+E11+E13</f>
        <v>#REF!</v>
      </c>
      <c r="F14" s="470" t="e">
        <f>+F11+F13</f>
        <v>#REF!</v>
      </c>
      <c r="G14" s="471" t="e">
        <f t="shared" si="2"/>
        <v>#REF!</v>
      </c>
      <c r="H14" s="470" t="e">
        <f t="shared" si="3"/>
        <v>#REF!</v>
      </c>
      <c r="I14" s="470" t="e">
        <f>+I11+I13</f>
        <v>#REF!</v>
      </c>
      <c r="J14" s="472" t="e">
        <f>+I14/E14</f>
        <v>#REF!</v>
      </c>
      <c r="K14" s="470" t="e">
        <f>+K11+K13</f>
        <v>#REF!</v>
      </c>
      <c r="L14" s="473" t="e">
        <f t="shared" si="1"/>
        <v>#REF!</v>
      </c>
    </row>
    <row r="15" spans="1:13" ht="15.75" x14ac:dyDescent="0.25">
      <c r="A15" s="2"/>
      <c r="B15" s="3"/>
      <c r="C15" s="3"/>
      <c r="D15" s="3"/>
      <c r="E15" s="3"/>
      <c r="F15" s="3"/>
      <c r="G15" s="3"/>
      <c r="H15" s="3"/>
      <c r="I15" s="3"/>
      <c r="J15" s="4"/>
      <c r="K15" s="5"/>
      <c r="L15" s="6"/>
    </row>
    <row r="16" spans="1:13" x14ac:dyDescent="0.25">
      <c r="B16" s="270"/>
      <c r="C16" s="270"/>
      <c r="D16" s="270"/>
      <c r="E16" s="270"/>
      <c r="F16" s="270"/>
      <c r="G16" s="270"/>
      <c r="H16" s="270"/>
      <c r="I16" s="270"/>
      <c r="J16" s="8"/>
      <c r="K16" s="270"/>
      <c r="L16" s="8"/>
    </row>
    <row r="17" spans="2:12" x14ac:dyDescent="0.25">
      <c r="B17" s="883"/>
      <c r="C17" s="270"/>
      <c r="D17" s="270"/>
      <c r="E17" s="270"/>
      <c r="F17" s="270">
        <v>246963</v>
      </c>
      <c r="G17" s="270"/>
      <c r="H17" s="270"/>
      <c r="I17" s="270"/>
      <c r="J17" s="8"/>
      <c r="K17" s="270"/>
      <c r="L17" s="8"/>
    </row>
    <row r="18" spans="2:12" x14ac:dyDescent="0.25">
      <c r="B18" s="883"/>
      <c r="C18" s="270"/>
      <c r="D18" s="270"/>
      <c r="E18" s="270"/>
      <c r="F18" s="270"/>
      <c r="G18" s="270"/>
      <c r="H18" s="270"/>
      <c r="I18" s="270"/>
      <c r="J18" s="8"/>
      <c r="K18" s="270"/>
      <c r="L18" s="8"/>
    </row>
    <row r="19" spans="2:12" x14ac:dyDescent="0.25">
      <c r="B19" s="867"/>
      <c r="J19" s="8"/>
      <c r="L19" s="8"/>
    </row>
    <row r="20" spans="2:12" x14ac:dyDescent="0.25">
      <c r="B20" s="867"/>
    </row>
  </sheetData>
  <mergeCells count="1">
    <mergeCell ref="A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FFC000"/>
  </sheetPr>
  <dimension ref="A1:AD61"/>
  <sheetViews>
    <sheetView topLeftCell="P1" workbookViewId="0">
      <selection activeCell="S46" sqref="S46"/>
    </sheetView>
  </sheetViews>
  <sheetFormatPr baseColWidth="10" defaultColWidth="11.42578125" defaultRowHeight="15" x14ac:dyDescent="0.25"/>
  <cols>
    <col min="1" max="1" width="13.42578125" style="141" customWidth="1"/>
    <col min="2" max="2" width="27" style="141" customWidth="1"/>
    <col min="3" max="3" width="21.5703125" style="141" customWidth="1"/>
    <col min="4" max="11" width="5.42578125" style="141" hidden="1" customWidth="1"/>
    <col min="12" max="12" width="7" style="141" hidden="1" customWidth="1"/>
    <col min="13" max="13" width="9.5703125" style="141" hidden="1" customWidth="1"/>
    <col min="14" max="14" width="8" style="141" hidden="1" customWidth="1"/>
    <col min="15" max="15" width="9.5703125" style="141" hidden="1" customWidth="1"/>
    <col min="16" max="16" width="27.5703125" style="141" customWidth="1"/>
    <col min="17" max="17" width="21.28515625" style="141" customWidth="1"/>
    <col min="18" max="18" width="25" style="141" customWidth="1"/>
    <col min="19" max="19" width="21.42578125" style="141" customWidth="1"/>
    <col min="20" max="20" width="19.140625" style="141" bestFit="1" customWidth="1"/>
    <col min="21" max="21" width="19.28515625" style="141" customWidth="1"/>
    <col min="22" max="22" width="19.140625" style="141" bestFit="1" customWidth="1"/>
    <col min="23" max="23" width="18.85546875" style="141" customWidth="1"/>
    <col min="24" max="27" width="19.28515625" style="141" bestFit="1" customWidth="1"/>
    <col min="28" max="28" width="12.85546875" style="141" customWidth="1"/>
    <col min="29" max="16384" width="11.42578125" style="141"/>
  </cols>
  <sheetData>
    <row r="1" spans="1:27" x14ac:dyDescent="0.25">
      <c r="A1" s="139" t="s">
        <v>0</v>
      </c>
      <c r="B1" s="139">
        <v>2026</v>
      </c>
      <c r="C1" s="140" t="s">
        <v>1</v>
      </c>
      <c r="D1" s="140" t="s">
        <v>1</v>
      </c>
      <c r="E1" s="140" t="s">
        <v>1</v>
      </c>
      <c r="F1" s="140" t="s">
        <v>1</v>
      </c>
      <c r="G1" s="140" t="s">
        <v>1</v>
      </c>
      <c r="H1" s="140" t="s">
        <v>1</v>
      </c>
      <c r="I1" s="140" t="s">
        <v>1</v>
      </c>
      <c r="J1" s="140" t="s">
        <v>1</v>
      </c>
      <c r="K1" s="140" t="s">
        <v>1</v>
      </c>
      <c r="L1" s="140" t="s">
        <v>1</v>
      </c>
      <c r="M1" s="140" t="s">
        <v>1</v>
      </c>
      <c r="N1" s="140" t="s">
        <v>1</v>
      </c>
      <c r="O1" s="140" t="s">
        <v>1</v>
      </c>
      <c r="P1" s="294" t="s">
        <v>427</v>
      </c>
      <c r="Q1" s="142">
        <f>+Q20+Q45+Q46+Q47</f>
        <v>48252410000</v>
      </c>
      <c r="R1" s="142">
        <f t="shared" ref="R1:AA1" si="0">+R20+R45+R46+R47</f>
        <v>48217471601</v>
      </c>
      <c r="S1" s="142">
        <f t="shared" si="0"/>
        <v>0</v>
      </c>
      <c r="T1" s="142">
        <f t="shared" si="0"/>
        <v>48252410000</v>
      </c>
      <c r="U1" s="142">
        <f t="shared" si="0"/>
        <v>0</v>
      </c>
      <c r="V1" s="142">
        <f t="shared" si="0"/>
        <v>18818325957.290001</v>
      </c>
      <c r="W1" s="142">
        <f t="shared" si="0"/>
        <v>29434084042.709999</v>
      </c>
      <c r="X1" s="142">
        <f t="shared" si="0"/>
        <v>10326355388.189999</v>
      </c>
      <c r="Y1" s="142">
        <f t="shared" si="0"/>
        <v>4029317943.6700001</v>
      </c>
      <c r="Z1" s="142">
        <f t="shared" si="0"/>
        <v>4029317943.6700001</v>
      </c>
      <c r="AA1" s="142">
        <f t="shared" si="0"/>
        <v>4029317943.6700001</v>
      </c>
    </row>
    <row r="2" spans="1:27" x14ac:dyDescent="0.25">
      <c r="A2" s="139" t="s">
        <v>2</v>
      </c>
      <c r="B2" s="139" t="s">
        <v>3</v>
      </c>
      <c r="C2" s="140" t="s">
        <v>1</v>
      </c>
      <c r="D2" s="140" t="s">
        <v>1</v>
      </c>
      <c r="E2" s="140" t="s">
        <v>1</v>
      </c>
      <c r="F2" s="140" t="s">
        <v>1</v>
      </c>
      <c r="G2" s="140" t="s">
        <v>1</v>
      </c>
      <c r="H2" s="140" t="s">
        <v>1</v>
      </c>
      <c r="I2" s="140" t="s">
        <v>1</v>
      </c>
      <c r="J2" s="140" t="s">
        <v>1</v>
      </c>
      <c r="K2" s="140" t="s">
        <v>1</v>
      </c>
      <c r="L2" s="140" t="s">
        <v>1</v>
      </c>
      <c r="M2" s="140" t="s">
        <v>1</v>
      </c>
      <c r="N2" s="140" t="s">
        <v>1</v>
      </c>
      <c r="O2" s="140" t="s">
        <v>1</v>
      </c>
      <c r="P2" s="140" t="s">
        <v>1</v>
      </c>
      <c r="Q2" s="257"/>
      <c r="R2" s="257"/>
      <c r="S2" s="257"/>
      <c r="T2" s="257"/>
      <c r="U2" s="257"/>
      <c r="V2" s="257"/>
      <c r="W2" s="257"/>
      <c r="X2" s="257"/>
      <c r="Y2" s="257"/>
      <c r="Z2" s="257"/>
      <c r="AA2" s="257"/>
    </row>
    <row r="3" spans="1:27" x14ac:dyDescent="0.25">
      <c r="A3" s="139" t="s">
        <v>4</v>
      </c>
      <c r="B3" s="290" t="e">
        <f>+#REF!</f>
        <v>#REF!</v>
      </c>
      <c r="C3" s="140" t="s">
        <v>1</v>
      </c>
      <c r="D3" s="140" t="s">
        <v>1</v>
      </c>
      <c r="E3" s="140" t="s">
        <v>1</v>
      </c>
      <c r="F3" s="140" t="s">
        <v>1</v>
      </c>
      <c r="G3" s="140" t="s">
        <v>1</v>
      </c>
      <c r="H3" s="140" t="s">
        <v>1</v>
      </c>
      <c r="I3" s="140" t="s">
        <v>1</v>
      </c>
      <c r="J3" s="140" t="s">
        <v>1</v>
      </c>
      <c r="K3" s="140" t="s">
        <v>1</v>
      </c>
      <c r="L3" s="140" t="s">
        <v>1</v>
      </c>
      <c r="M3" s="140" t="s">
        <v>1</v>
      </c>
      <c r="N3" s="140" t="s">
        <v>1</v>
      </c>
      <c r="O3" s="140" t="s">
        <v>1</v>
      </c>
      <c r="P3" s="140" t="s">
        <v>1</v>
      </c>
      <c r="Q3" s="259"/>
      <c r="R3" s="259"/>
      <c r="S3" s="259"/>
      <c r="T3" s="259"/>
      <c r="U3" s="259"/>
      <c r="V3" s="259"/>
      <c r="W3" s="259"/>
      <c r="X3" s="259"/>
      <c r="Y3" s="259"/>
      <c r="Z3" s="259"/>
      <c r="AA3" s="259"/>
    </row>
    <row r="4" spans="1:27" ht="24" x14ac:dyDescent="0.25">
      <c r="A4" s="139" t="s">
        <v>5</v>
      </c>
      <c r="B4" s="139" t="s">
        <v>6</v>
      </c>
      <c r="C4" s="139" t="s">
        <v>7</v>
      </c>
      <c r="D4" s="139" t="s">
        <v>8</v>
      </c>
      <c r="E4" s="139" t="s">
        <v>9</v>
      </c>
      <c r="F4" s="139" t="s">
        <v>10</v>
      </c>
      <c r="G4" s="139" t="s">
        <v>11</v>
      </c>
      <c r="H4" s="139" t="s">
        <v>12</v>
      </c>
      <c r="I4" s="139" t="s">
        <v>13</v>
      </c>
      <c r="J4" s="139" t="s">
        <v>14</v>
      </c>
      <c r="K4" s="139" t="s">
        <v>15</v>
      </c>
      <c r="L4" s="139" t="s">
        <v>184</v>
      </c>
      <c r="M4" s="139" t="s">
        <v>16</v>
      </c>
      <c r="N4" s="139" t="s">
        <v>17</v>
      </c>
      <c r="O4" s="139" t="s">
        <v>18</v>
      </c>
      <c r="P4" s="139" t="s">
        <v>19</v>
      </c>
      <c r="Q4" s="139" t="s">
        <v>20</v>
      </c>
      <c r="R4" s="139" t="s">
        <v>21</v>
      </c>
      <c r="S4" s="139" t="s">
        <v>22</v>
      </c>
      <c r="T4" s="139" t="s">
        <v>95</v>
      </c>
      <c r="U4" s="139" t="s">
        <v>23</v>
      </c>
      <c r="V4" s="139" t="s">
        <v>24</v>
      </c>
      <c r="W4" s="139" t="s">
        <v>185</v>
      </c>
      <c r="X4" s="139" t="s">
        <v>25</v>
      </c>
      <c r="Y4" s="139" t="s">
        <v>26</v>
      </c>
      <c r="Z4" s="139" t="s">
        <v>27</v>
      </c>
      <c r="AA4" s="139" t="s">
        <v>28</v>
      </c>
    </row>
    <row r="5" spans="1:27" hidden="1" x14ac:dyDescent="0.25">
      <c r="A5" s="238" t="s">
        <v>58</v>
      </c>
      <c r="B5" s="239" t="s">
        <v>59</v>
      </c>
      <c r="C5" s="240" t="s">
        <v>100</v>
      </c>
      <c r="D5" s="238" t="s">
        <v>29</v>
      </c>
      <c r="E5" s="238" t="s">
        <v>186</v>
      </c>
      <c r="F5" s="238" t="s">
        <v>186</v>
      </c>
      <c r="G5" s="238" t="s">
        <v>186</v>
      </c>
      <c r="H5" s="238"/>
      <c r="I5" s="238"/>
      <c r="J5" s="238"/>
      <c r="K5" s="238"/>
      <c r="L5" s="238"/>
      <c r="M5" s="238" t="s">
        <v>30</v>
      </c>
      <c r="N5" s="238" t="s">
        <v>31</v>
      </c>
      <c r="O5" s="238" t="s">
        <v>32</v>
      </c>
      <c r="P5" s="239" t="s">
        <v>101</v>
      </c>
      <c r="Q5" s="241">
        <v>23550499999</v>
      </c>
      <c r="R5" s="241">
        <v>1</v>
      </c>
      <c r="S5" s="241">
        <v>0</v>
      </c>
      <c r="T5" s="241">
        <v>23550500000</v>
      </c>
      <c r="U5" s="241">
        <v>0</v>
      </c>
      <c r="V5" s="241">
        <v>13345889006.5</v>
      </c>
      <c r="W5" s="241">
        <v>10204610993.5</v>
      </c>
      <c r="X5" s="241">
        <v>7771710511</v>
      </c>
      <c r="Y5" s="241">
        <v>7768717241</v>
      </c>
      <c r="Z5" s="241">
        <v>7768717241</v>
      </c>
      <c r="AA5" s="241">
        <v>7726869287</v>
      </c>
    </row>
    <row r="6" spans="1:27" ht="22.5" hidden="1" x14ac:dyDescent="0.25">
      <c r="A6" s="238" t="s">
        <v>58</v>
      </c>
      <c r="B6" s="239" t="s">
        <v>59</v>
      </c>
      <c r="C6" s="240" t="s">
        <v>102</v>
      </c>
      <c r="D6" s="238" t="s">
        <v>29</v>
      </c>
      <c r="E6" s="238" t="s">
        <v>186</v>
      </c>
      <c r="F6" s="238" t="s">
        <v>186</v>
      </c>
      <c r="G6" s="238" t="s">
        <v>187</v>
      </c>
      <c r="H6" s="238"/>
      <c r="I6" s="238"/>
      <c r="J6" s="238"/>
      <c r="K6" s="238"/>
      <c r="L6" s="238"/>
      <c r="M6" s="238" t="s">
        <v>30</v>
      </c>
      <c r="N6" s="238" t="s">
        <v>31</v>
      </c>
      <c r="O6" s="238" t="s">
        <v>32</v>
      </c>
      <c r="P6" s="239" t="s">
        <v>103</v>
      </c>
      <c r="Q6" s="241">
        <v>7317100000</v>
      </c>
      <c r="R6" s="241">
        <v>0</v>
      </c>
      <c r="S6" s="241">
        <v>0</v>
      </c>
      <c r="T6" s="241">
        <v>7317100000</v>
      </c>
      <c r="U6" s="241">
        <v>0</v>
      </c>
      <c r="V6" s="241">
        <v>4305965107</v>
      </c>
      <c r="W6" s="241">
        <v>3011134893</v>
      </c>
      <c r="X6" s="241">
        <v>2381936704</v>
      </c>
      <c r="Y6" s="241">
        <v>2381936704</v>
      </c>
      <c r="Z6" s="241">
        <v>2381936704</v>
      </c>
      <c r="AA6" s="241">
        <v>2381936704</v>
      </c>
    </row>
    <row r="7" spans="1:27" ht="33.75" hidden="1" x14ac:dyDescent="0.25">
      <c r="A7" s="238" t="s">
        <v>58</v>
      </c>
      <c r="B7" s="239" t="s">
        <v>59</v>
      </c>
      <c r="C7" s="240" t="s">
        <v>104</v>
      </c>
      <c r="D7" s="238" t="s">
        <v>29</v>
      </c>
      <c r="E7" s="238" t="s">
        <v>186</v>
      </c>
      <c r="F7" s="238" t="s">
        <v>186</v>
      </c>
      <c r="G7" s="238" t="s">
        <v>188</v>
      </c>
      <c r="H7" s="238"/>
      <c r="I7" s="238"/>
      <c r="J7" s="238"/>
      <c r="K7" s="238"/>
      <c r="L7" s="238"/>
      <c r="M7" s="238" t="s">
        <v>30</v>
      </c>
      <c r="N7" s="238" t="s">
        <v>31</v>
      </c>
      <c r="O7" s="238" t="s">
        <v>32</v>
      </c>
      <c r="P7" s="239" t="s">
        <v>105</v>
      </c>
      <c r="Q7" s="241">
        <v>3836200000</v>
      </c>
      <c r="R7" s="241">
        <v>0</v>
      </c>
      <c r="S7" s="241">
        <v>0</v>
      </c>
      <c r="T7" s="241">
        <v>3836200000</v>
      </c>
      <c r="U7" s="241">
        <v>0</v>
      </c>
      <c r="V7" s="241">
        <v>2183411632.5</v>
      </c>
      <c r="W7" s="241">
        <v>1652788367.5</v>
      </c>
      <c r="X7" s="241">
        <v>958545388</v>
      </c>
      <c r="Y7" s="241">
        <v>958545388</v>
      </c>
      <c r="Z7" s="241">
        <v>958545388</v>
      </c>
      <c r="AA7" s="241">
        <v>932505992</v>
      </c>
    </row>
    <row r="8" spans="1:27" ht="22.5" hidden="1" x14ac:dyDescent="0.25">
      <c r="A8" s="238" t="s">
        <v>58</v>
      </c>
      <c r="B8" s="239" t="s">
        <v>59</v>
      </c>
      <c r="C8" s="240" t="s">
        <v>423</v>
      </c>
      <c r="D8" s="238" t="s">
        <v>29</v>
      </c>
      <c r="E8" s="238" t="s">
        <v>187</v>
      </c>
      <c r="F8" s="238"/>
      <c r="G8" s="238"/>
      <c r="H8" s="238"/>
      <c r="I8" s="238"/>
      <c r="J8" s="238"/>
      <c r="K8" s="238"/>
      <c r="L8" s="238"/>
      <c r="M8" s="238" t="s">
        <v>30</v>
      </c>
      <c r="N8" s="238" t="s">
        <v>31</v>
      </c>
      <c r="O8" s="238" t="s">
        <v>32</v>
      </c>
      <c r="P8" s="239" t="s">
        <v>424</v>
      </c>
      <c r="Q8" s="241">
        <v>7619599999</v>
      </c>
      <c r="R8" s="241">
        <v>94506195</v>
      </c>
      <c r="S8" s="241">
        <v>117506194</v>
      </c>
      <c r="T8" s="241">
        <v>7596600000</v>
      </c>
      <c r="U8" s="241">
        <v>0</v>
      </c>
      <c r="V8" s="241">
        <v>6830823389.6300001</v>
      </c>
      <c r="W8" s="241">
        <v>765776610.37</v>
      </c>
      <c r="X8" s="241">
        <v>4699920350.9099998</v>
      </c>
      <c r="Y8" s="241">
        <v>1978973945.5599999</v>
      </c>
      <c r="Z8" s="241">
        <v>1971140600.5599999</v>
      </c>
      <c r="AA8" s="241">
        <v>1931334362.78</v>
      </c>
    </row>
    <row r="9" spans="1:27" ht="22.5" hidden="1" x14ac:dyDescent="0.25">
      <c r="A9" s="238" t="s">
        <v>58</v>
      </c>
      <c r="B9" s="239" t="s">
        <v>59</v>
      </c>
      <c r="C9" s="240" t="s">
        <v>106</v>
      </c>
      <c r="D9" s="238" t="s">
        <v>29</v>
      </c>
      <c r="E9" s="238" t="s">
        <v>187</v>
      </c>
      <c r="F9" s="238" t="s">
        <v>186</v>
      </c>
      <c r="G9" s="238"/>
      <c r="H9" s="238"/>
      <c r="I9" s="238"/>
      <c r="J9" s="238"/>
      <c r="K9" s="238"/>
      <c r="L9" s="238"/>
      <c r="M9" s="238" t="s">
        <v>30</v>
      </c>
      <c r="N9" s="238" t="s">
        <v>31</v>
      </c>
      <c r="O9" s="238" t="s">
        <v>32</v>
      </c>
      <c r="P9" s="239" t="s">
        <v>107</v>
      </c>
      <c r="Q9" s="241">
        <v>20200000</v>
      </c>
      <c r="R9" s="241">
        <v>14000000</v>
      </c>
      <c r="S9" s="241">
        <v>27200000</v>
      </c>
      <c r="T9" s="241">
        <v>7000000</v>
      </c>
      <c r="U9" s="241">
        <v>0</v>
      </c>
      <c r="V9" s="241">
        <v>0</v>
      </c>
      <c r="W9" s="241">
        <v>7000000</v>
      </c>
      <c r="X9" s="241">
        <v>0</v>
      </c>
      <c r="Y9" s="241">
        <v>0</v>
      </c>
      <c r="Z9" s="241">
        <v>0</v>
      </c>
      <c r="AA9" s="241">
        <v>0</v>
      </c>
    </row>
    <row r="10" spans="1:27" ht="22.5" hidden="1" x14ac:dyDescent="0.25">
      <c r="A10" s="238" t="s">
        <v>58</v>
      </c>
      <c r="B10" s="239" t="s">
        <v>59</v>
      </c>
      <c r="C10" s="240" t="s">
        <v>108</v>
      </c>
      <c r="D10" s="238" t="s">
        <v>29</v>
      </c>
      <c r="E10" s="238" t="s">
        <v>187</v>
      </c>
      <c r="F10" s="238" t="s">
        <v>187</v>
      </c>
      <c r="G10" s="238"/>
      <c r="H10" s="238"/>
      <c r="I10" s="238"/>
      <c r="J10" s="238"/>
      <c r="K10" s="238"/>
      <c r="L10" s="238"/>
      <c r="M10" s="238" t="s">
        <v>30</v>
      </c>
      <c r="N10" s="238" t="s">
        <v>31</v>
      </c>
      <c r="O10" s="238" t="s">
        <v>32</v>
      </c>
      <c r="P10" s="239" t="s">
        <v>109</v>
      </c>
      <c r="Q10" s="241">
        <v>7599399999</v>
      </c>
      <c r="R10" s="241">
        <v>80506195</v>
      </c>
      <c r="S10" s="241">
        <v>90306194</v>
      </c>
      <c r="T10" s="241">
        <v>7589600000</v>
      </c>
      <c r="U10" s="241">
        <v>0</v>
      </c>
      <c r="V10" s="241">
        <v>6830823389.6300001</v>
      </c>
      <c r="W10" s="241">
        <v>758776610.37</v>
      </c>
      <c r="X10" s="241">
        <v>4699920350.9099998</v>
      </c>
      <c r="Y10" s="241">
        <v>1978973945.5599999</v>
      </c>
      <c r="Z10" s="241">
        <v>1971140600.5599999</v>
      </c>
      <c r="AA10" s="241">
        <v>1931334362.78</v>
      </c>
    </row>
    <row r="11" spans="1:27" ht="45" hidden="1" x14ac:dyDescent="0.25">
      <c r="A11" s="238" t="s">
        <v>58</v>
      </c>
      <c r="B11" s="239" t="s">
        <v>59</v>
      </c>
      <c r="C11" s="240" t="s">
        <v>111</v>
      </c>
      <c r="D11" s="238" t="s">
        <v>29</v>
      </c>
      <c r="E11" s="238" t="s">
        <v>188</v>
      </c>
      <c r="F11" s="238" t="s">
        <v>188</v>
      </c>
      <c r="G11" s="238" t="s">
        <v>186</v>
      </c>
      <c r="H11" s="238" t="s">
        <v>190</v>
      </c>
      <c r="I11" s="238"/>
      <c r="J11" s="238"/>
      <c r="K11" s="238"/>
      <c r="L11" s="238"/>
      <c r="M11" s="238" t="s">
        <v>30</v>
      </c>
      <c r="N11" s="238" t="s">
        <v>31</v>
      </c>
      <c r="O11" s="238" t="s">
        <v>32</v>
      </c>
      <c r="P11" s="239" t="s">
        <v>33</v>
      </c>
      <c r="Q11" s="241">
        <v>554100000</v>
      </c>
      <c r="R11" s="241">
        <v>16000000</v>
      </c>
      <c r="S11" s="241">
        <v>16000000</v>
      </c>
      <c r="T11" s="241">
        <v>554100000</v>
      </c>
      <c r="U11" s="241">
        <v>0</v>
      </c>
      <c r="V11" s="241">
        <v>374587734</v>
      </c>
      <c r="W11" s="241">
        <v>179512266</v>
      </c>
      <c r="X11" s="241">
        <v>334666632</v>
      </c>
      <c r="Y11" s="241">
        <v>131120678.34</v>
      </c>
      <c r="Z11" s="241">
        <v>131120678.34</v>
      </c>
      <c r="AA11" s="241">
        <v>130194076.34</v>
      </c>
    </row>
    <row r="12" spans="1:27" ht="33.75" hidden="1" x14ac:dyDescent="0.25">
      <c r="A12" s="238" t="s">
        <v>58</v>
      </c>
      <c r="B12" s="239" t="s">
        <v>59</v>
      </c>
      <c r="C12" s="240" t="s">
        <v>115</v>
      </c>
      <c r="D12" s="238" t="s">
        <v>29</v>
      </c>
      <c r="E12" s="238" t="s">
        <v>188</v>
      </c>
      <c r="F12" s="238" t="s">
        <v>188</v>
      </c>
      <c r="G12" s="238" t="s">
        <v>186</v>
      </c>
      <c r="H12" s="238" t="s">
        <v>192</v>
      </c>
      <c r="I12" s="238"/>
      <c r="J12" s="238"/>
      <c r="K12" s="238"/>
      <c r="L12" s="238"/>
      <c r="M12" s="238" t="s">
        <v>30</v>
      </c>
      <c r="N12" s="238" t="s">
        <v>31</v>
      </c>
      <c r="O12" s="238" t="s">
        <v>32</v>
      </c>
      <c r="P12" s="239" t="s">
        <v>430</v>
      </c>
      <c r="Q12" s="241">
        <v>6604400000</v>
      </c>
      <c r="R12" s="241">
        <v>0</v>
      </c>
      <c r="S12" s="241">
        <v>0</v>
      </c>
      <c r="T12" s="241">
        <v>6604400000</v>
      </c>
      <c r="U12" s="241">
        <v>0</v>
      </c>
      <c r="V12" s="241">
        <v>5111286893</v>
      </c>
      <c r="W12" s="241">
        <v>1493113107</v>
      </c>
      <c r="X12" s="241">
        <v>3553590003</v>
      </c>
      <c r="Y12" s="241">
        <v>946175731.80999994</v>
      </c>
      <c r="Z12" s="241">
        <v>945262654.80999994</v>
      </c>
      <c r="AA12" s="241">
        <v>876548690.80999994</v>
      </c>
    </row>
    <row r="13" spans="1:27" ht="56.25" hidden="1" x14ac:dyDescent="0.25">
      <c r="A13" s="238" t="s">
        <v>58</v>
      </c>
      <c r="B13" s="239" t="s">
        <v>59</v>
      </c>
      <c r="C13" s="240" t="s">
        <v>380</v>
      </c>
      <c r="D13" s="238" t="s">
        <v>29</v>
      </c>
      <c r="E13" s="238" t="s">
        <v>188</v>
      </c>
      <c r="F13" s="238" t="s">
        <v>188</v>
      </c>
      <c r="G13" s="238" t="s">
        <v>186</v>
      </c>
      <c r="H13" s="238" t="s">
        <v>381</v>
      </c>
      <c r="I13" s="238"/>
      <c r="J13" s="238"/>
      <c r="K13" s="238"/>
      <c r="L13" s="238"/>
      <c r="M13" s="238" t="s">
        <v>30</v>
      </c>
      <c r="N13" s="238" t="s">
        <v>31</v>
      </c>
      <c r="O13" s="238" t="s">
        <v>32</v>
      </c>
      <c r="P13" s="239" t="s">
        <v>382</v>
      </c>
      <c r="Q13" s="241">
        <v>1400000000</v>
      </c>
      <c r="R13" s="241">
        <v>0</v>
      </c>
      <c r="S13" s="241">
        <v>0</v>
      </c>
      <c r="T13" s="241">
        <v>1400000000</v>
      </c>
      <c r="U13" s="241">
        <v>0</v>
      </c>
      <c r="V13" s="241">
        <v>1330540197</v>
      </c>
      <c r="W13" s="241">
        <v>69459803</v>
      </c>
      <c r="X13" s="241">
        <v>334339462</v>
      </c>
      <c r="Y13" s="241">
        <v>274267371</v>
      </c>
      <c r="Z13" s="241">
        <v>274267371</v>
      </c>
      <c r="AA13" s="241">
        <v>274031371</v>
      </c>
    </row>
    <row r="14" spans="1:27" ht="33.75" hidden="1" x14ac:dyDescent="0.25">
      <c r="A14" s="238" t="s">
        <v>58</v>
      </c>
      <c r="B14" s="239" t="s">
        <v>59</v>
      </c>
      <c r="C14" s="240" t="s">
        <v>118</v>
      </c>
      <c r="D14" s="238" t="s">
        <v>29</v>
      </c>
      <c r="E14" s="238" t="s">
        <v>188</v>
      </c>
      <c r="F14" s="238" t="s">
        <v>188</v>
      </c>
      <c r="G14" s="238" t="s">
        <v>187</v>
      </c>
      <c r="H14" s="238" t="s">
        <v>193</v>
      </c>
      <c r="I14" s="238"/>
      <c r="J14" s="238"/>
      <c r="K14" s="238"/>
      <c r="L14" s="238"/>
      <c r="M14" s="238" t="s">
        <v>30</v>
      </c>
      <c r="N14" s="238" t="s">
        <v>31</v>
      </c>
      <c r="O14" s="238" t="s">
        <v>32</v>
      </c>
      <c r="P14" s="239" t="s">
        <v>119</v>
      </c>
      <c r="Q14" s="241">
        <v>5735900000</v>
      </c>
      <c r="R14" s="241">
        <v>0</v>
      </c>
      <c r="S14" s="241">
        <v>0</v>
      </c>
      <c r="T14" s="241">
        <v>5735900000</v>
      </c>
      <c r="U14" s="241">
        <v>0</v>
      </c>
      <c r="V14" s="241">
        <v>0</v>
      </c>
      <c r="W14" s="241">
        <v>5735900000</v>
      </c>
      <c r="X14" s="241">
        <v>0</v>
      </c>
      <c r="Y14" s="241">
        <v>0</v>
      </c>
      <c r="Z14" s="241">
        <v>0</v>
      </c>
      <c r="AA14" s="241">
        <v>0</v>
      </c>
    </row>
    <row r="15" spans="1:27" ht="45" hidden="1" x14ac:dyDescent="0.25">
      <c r="A15" s="238" t="s">
        <v>58</v>
      </c>
      <c r="B15" s="239" t="s">
        <v>59</v>
      </c>
      <c r="C15" s="240" t="s">
        <v>120</v>
      </c>
      <c r="D15" s="238" t="s">
        <v>29</v>
      </c>
      <c r="E15" s="238" t="s">
        <v>188</v>
      </c>
      <c r="F15" s="238" t="s">
        <v>188</v>
      </c>
      <c r="G15" s="238" t="s">
        <v>187</v>
      </c>
      <c r="H15" s="238" t="s">
        <v>194</v>
      </c>
      <c r="I15" s="238"/>
      <c r="J15" s="238"/>
      <c r="K15" s="238"/>
      <c r="L15" s="238"/>
      <c r="M15" s="238" t="s">
        <v>30</v>
      </c>
      <c r="N15" s="238" t="s">
        <v>31</v>
      </c>
      <c r="O15" s="238" t="s">
        <v>32</v>
      </c>
      <c r="P15" s="239" t="s">
        <v>121</v>
      </c>
      <c r="Q15" s="241">
        <v>4082100000</v>
      </c>
      <c r="R15" s="241">
        <v>0</v>
      </c>
      <c r="S15" s="241">
        <v>0</v>
      </c>
      <c r="T15" s="241">
        <v>4082100000</v>
      </c>
      <c r="U15" s="241">
        <v>0</v>
      </c>
      <c r="V15" s="241">
        <v>4082100000</v>
      </c>
      <c r="W15" s="241">
        <v>0</v>
      </c>
      <c r="X15" s="241">
        <v>4082100000</v>
      </c>
      <c r="Y15" s="241">
        <v>1700875000</v>
      </c>
      <c r="Z15" s="241">
        <v>1700875000</v>
      </c>
      <c r="AA15" s="241">
        <v>1700875000</v>
      </c>
    </row>
    <row r="16" spans="1:27" ht="33.75" hidden="1" x14ac:dyDescent="0.25">
      <c r="A16" s="238" t="s">
        <v>58</v>
      </c>
      <c r="B16" s="239" t="s">
        <v>59</v>
      </c>
      <c r="C16" s="240" t="s">
        <v>122</v>
      </c>
      <c r="D16" s="238" t="s">
        <v>29</v>
      </c>
      <c r="E16" s="238" t="s">
        <v>188</v>
      </c>
      <c r="F16" s="238" t="s">
        <v>188</v>
      </c>
      <c r="G16" s="238" t="s">
        <v>187</v>
      </c>
      <c r="H16" s="238" t="s">
        <v>195</v>
      </c>
      <c r="I16" s="238"/>
      <c r="J16" s="238"/>
      <c r="K16" s="238"/>
      <c r="L16" s="238"/>
      <c r="M16" s="238" t="s">
        <v>30</v>
      </c>
      <c r="N16" s="238" t="s">
        <v>31</v>
      </c>
      <c r="O16" s="238" t="s">
        <v>32</v>
      </c>
      <c r="P16" s="239" t="s">
        <v>123</v>
      </c>
      <c r="Q16" s="241">
        <v>2900400000</v>
      </c>
      <c r="R16" s="241">
        <v>0</v>
      </c>
      <c r="S16" s="241">
        <v>0</v>
      </c>
      <c r="T16" s="241">
        <v>2900400000</v>
      </c>
      <c r="U16" s="241">
        <v>0</v>
      </c>
      <c r="V16" s="241">
        <v>2900400000</v>
      </c>
      <c r="W16" s="241">
        <v>0</v>
      </c>
      <c r="X16" s="241">
        <v>2900400000</v>
      </c>
      <c r="Y16" s="241">
        <v>1208500000</v>
      </c>
      <c r="Z16" s="241">
        <v>1208500000</v>
      </c>
      <c r="AA16" s="241">
        <v>1208500000</v>
      </c>
    </row>
    <row r="17" spans="1:30" ht="33.75" hidden="1" x14ac:dyDescent="0.25">
      <c r="A17" s="238" t="s">
        <v>58</v>
      </c>
      <c r="B17" s="239" t="s">
        <v>59</v>
      </c>
      <c r="C17" s="240" t="s">
        <v>124</v>
      </c>
      <c r="D17" s="238" t="s">
        <v>29</v>
      </c>
      <c r="E17" s="238" t="s">
        <v>188</v>
      </c>
      <c r="F17" s="238" t="s">
        <v>188</v>
      </c>
      <c r="G17" s="238" t="s">
        <v>187</v>
      </c>
      <c r="H17" s="238" t="s">
        <v>196</v>
      </c>
      <c r="I17" s="238"/>
      <c r="J17" s="238"/>
      <c r="K17" s="238"/>
      <c r="L17" s="238"/>
      <c r="M17" s="238" t="s">
        <v>30</v>
      </c>
      <c r="N17" s="238" t="s">
        <v>31</v>
      </c>
      <c r="O17" s="238" t="s">
        <v>32</v>
      </c>
      <c r="P17" s="239" t="s">
        <v>125</v>
      </c>
      <c r="Q17" s="241">
        <v>2257800000</v>
      </c>
      <c r="R17" s="241">
        <v>0</v>
      </c>
      <c r="S17" s="241">
        <v>0</v>
      </c>
      <c r="T17" s="241">
        <v>2257800000</v>
      </c>
      <c r="U17" s="241">
        <v>0</v>
      </c>
      <c r="V17" s="241">
        <v>2257800000</v>
      </c>
      <c r="W17" s="241">
        <v>0</v>
      </c>
      <c r="X17" s="241">
        <v>2257800000</v>
      </c>
      <c r="Y17" s="241">
        <v>940750000</v>
      </c>
      <c r="Z17" s="241">
        <v>940750000</v>
      </c>
      <c r="AA17" s="241">
        <v>940750000</v>
      </c>
    </row>
    <row r="18" spans="1:30" ht="33.75" hidden="1" x14ac:dyDescent="0.25">
      <c r="A18" s="238" t="s">
        <v>58</v>
      </c>
      <c r="B18" s="239" t="s">
        <v>59</v>
      </c>
      <c r="C18" s="240" t="s">
        <v>126</v>
      </c>
      <c r="D18" s="238" t="s">
        <v>29</v>
      </c>
      <c r="E18" s="238" t="s">
        <v>188</v>
      </c>
      <c r="F18" s="238" t="s">
        <v>188</v>
      </c>
      <c r="G18" s="238" t="s">
        <v>187</v>
      </c>
      <c r="H18" s="238" t="s">
        <v>197</v>
      </c>
      <c r="I18" s="238"/>
      <c r="J18" s="238"/>
      <c r="K18" s="238"/>
      <c r="L18" s="238"/>
      <c r="M18" s="238" t="s">
        <v>30</v>
      </c>
      <c r="N18" s="238" t="s">
        <v>31</v>
      </c>
      <c r="O18" s="238" t="s">
        <v>32</v>
      </c>
      <c r="P18" s="239" t="s">
        <v>127</v>
      </c>
      <c r="Q18" s="241">
        <v>2897000000</v>
      </c>
      <c r="R18" s="241">
        <v>0</v>
      </c>
      <c r="S18" s="241">
        <v>0</v>
      </c>
      <c r="T18" s="241">
        <v>2897000000</v>
      </c>
      <c r="U18" s="241">
        <v>0</v>
      </c>
      <c r="V18" s="241">
        <v>2897000000</v>
      </c>
      <c r="W18" s="241">
        <v>0</v>
      </c>
      <c r="X18" s="241">
        <v>2897000000</v>
      </c>
      <c r="Y18" s="241">
        <v>1207083333.3</v>
      </c>
      <c r="Z18" s="241">
        <v>1207083333.3</v>
      </c>
      <c r="AA18" s="241">
        <v>1207083333.3</v>
      </c>
    </row>
    <row r="19" spans="1:30" ht="33.75" hidden="1" x14ac:dyDescent="0.25">
      <c r="A19" s="238" t="s">
        <v>58</v>
      </c>
      <c r="B19" s="239" t="s">
        <v>59</v>
      </c>
      <c r="C19" s="240" t="s">
        <v>128</v>
      </c>
      <c r="D19" s="238" t="s">
        <v>29</v>
      </c>
      <c r="E19" s="238" t="s">
        <v>188</v>
      </c>
      <c r="F19" s="238" t="s">
        <v>188</v>
      </c>
      <c r="G19" s="238" t="s">
        <v>187</v>
      </c>
      <c r="H19" s="238" t="s">
        <v>198</v>
      </c>
      <c r="I19" s="238"/>
      <c r="J19" s="238"/>
      <c r="K19" s="238"/>
      <c r="L19" s="238"/>
      <c r="M19" s="238" t="s">
        <v>30</v>
      </c>
      <c r="N19" s="238" t="s">
        <v>31</v>
      </c>
      <c r="O19" s="238" t="s">
        <v>32</v>
      </c>
      <c r="P19" s="239" t="s">
        <v>129</v>
      </c>
      <c r="Q19" s="241">
        <v>4585300000</v>
      </c>
      <c r="R19" s="241">
        <v>0</v>
      </c>
      <c r="S19" s="241">
        <v>0</v>
      </c>
      <c r="T19" s="241">
        <v>4585300000</v>
      </c>
      <c r="U19" s="241">
        <v>0</v>
      </c>
      <c r="V19" s="241">
        <v>4585300000</v>
      </c>
      <c r="W19" s="241">
        <v>0</v>
      </c>
      <c r="X19" s="241">
        <v>4585300000</v>
      </c>
      <c r="Y19" s="241">
        <v>1910541665</v>
      </c>
      <c r="Z19" s="241">
        <v>1910541665</v>
      </c>
      <c r="AA19" s="241">
        <v>1910541665</v>
      </c>
    </row>
    <row r="20" spans="1:30" ht="56.25" x14ac:dyDescent="0.25">
      <c r="A20" s="238" t="s">
        <v>58</v>
      </c>
      <c r="B20" s="243" t="s">
        <v>479</v>
      </c>
      <c r="C20" s="532" t="s">
        <v>131</v>
      </c>
      <c r="D20" s="238" t="s">
        <v>29</v>
      </c>
      <c r="E20" s="238" t="s">
        <v>188</v>
      </c>
      <c r="F20" s="238" t="s">
        <v>199</v>
      </c>
      <c r="G20" s="238" t="s">
        <v>186</v>
      </c>
      <c r="H20" s="238" t="s">
        <v>200</v>
      </c>
      <c r="I20" s="238"/>
      <c r="J20" s="238"/>
      <c r="K20" s="238"/>
      <c r="L20" s="238"/>
      <c r="M20" s="238" t="s">
        <v>30</v>
      </c>
      <c r="N20" s="238" t="s">
        <v>31</v>
      </c>
      <c r="O20" s="238" t="s">
        <v>32</v>
      </c>
      <c r="P20" s="378" t="s">
        <v>398</v>
      </c>
      <c r="Q20" s="1034">
        <f>34938399+R20</f>
        <v>10615530200</v>
      </c>
      <c r="R20" s="1109">
        <v>10580591801</v>
      </c>
      <c r="S20" s="1109">
        <v>0</v>
      </c>
      <c r="T20" s="1109">
        <v>10615530200</v>
      </c>
      <c r="U20" s="1109">
        <v>0</v>
      </c>
      <c r="V20" s="1109">
        <v>4489399201</v>
      </c>
      <c r="W20" s="1109">
        <v>6126130999</v>
      </c>
      <c r="X20" s="1109">
        <v>4136722236</v>
      </c>
      <c r="Y20" s="1109">
        <v>1475564350</v>
      </c>
      <c r="Z20" s="1109">
        <v>1475564350</v>
      </c>
      <c r="AA20" s="1109">
        <v>1475564350</v>
      </c>
      <c r="AB20" s="631"/>
      <c r="AC20" s="631"/>
      <c r="AD20" s="530"/>
    </row>
    <row r="21" spans="1:30" ht="45" hidden="1" x14ac:dyDescent="0.25">
      <c r="A21" s="238" t="s">
        <v>58</v>
      </c>
      <c r="B21" s="239" t="s">
        <v>59</v>
      </c>
      <c r="C21" s="240" t="s">
        <v>132</v>
      </c>
      <c r="D21" s="238" t="s">
        <v>29</v>
      </c>
      <c r="E21" s="238" t="s">
        <v>188</v>
      </c>
      <c r="F21" s="238" t="s">
        <v>201</v>
      </c>
      <c r="G21" s="238" t="s">
        <v>186</v>
      </c>
      <c r="H21" s="238" t="s">
        <v>202</v>
      </c>
      <c r="I21" s="238"/>
      <c r="J21" s="238"/>
      <c r="K21" s="238"/>
      <c r="L21" s="238"/>
      <c r="M21" s="238" t="s">
        <v>30</v>
      </c>
      <c r="N21" s="238" t="s">
        <v>31</v>
      </c>
      <c r="O21" s="238" t="s">
        <v>32</v>
      </c>
      <c r="P21" s="291" t="s">
        <v>133</v>
      </c>
      <c r="Q21" s="651">
        <v>6343770000</v>
      </c>
      <c r="R21" s="651"/>
      <c r="S21" s="651">
        <v>0</v>
      </c>
      <c r="T21" s="379">
        <v>6343770000</v>
      </c>
      <c r="U21" s="665"/>
      <c r="V21" s="651">
        <v>0</v>
      </c>
      <c r="W21" s="379">
        <v>0</v>
      </c>
      <c r="X21" s="379">
        <v>0</v>
      </c>
      <c r="Y21" s="651">
        <v>0</v>
      </c>
      <c r="Z21" s="379">
        <v>0</v>
      </c>
      <c r="AA21" s="379"/>
      <c r="AB21" s="529"/>
      <c r="AC21" s="529"/>
    </row>
    <row r="22" spans="1:30" ht="67.5" hidden="1" x14ac:dyDescent="0.25">
      <c r="A22" s="238" t="s">
        <v>58</v>
      </c>
      <c r="B22" s="239" t="s">
        <v>59</v>
      </c>
      <c r="C22" s="240" t="s">
        <v>134</v>
      </c>
      <c r="D22" s="238" t="s">
        <v>29</v>
      </c>
      <c r="E22" s="238" t="s">
        <v>188</v>
      </c>
      <c r="F22" s="238" t="s">
        <v>201</v>
      </c>
      <c r="G22" s="238" t="s">
        <v>186</v>
      </c>
      <c r="H22" s="238" t="s">
        <v>200</v>
      </c>
      <c r="I22" s="238"/>
      <c r="J22" s="238"/>
      <c r="K22" s="238"/>
      <c r="L22" s="238"/>
      <c r="M22" s="238" t="s">
        <v>30</v>
      </c>
      <c r="N22" s="238" t="s">
        <v>31</v>
      </c>
      <c r="O22" s="238" t="s">
        <v>32</v>
      </c>
      <c r="P22" s="291" t="s">
        <v>399</v>
      </c>
      <c r="Q22" s="651">
        <v>6343770000</v>
      </c>
      <c r="R22" s="651"/>
      <c r="S22" s="651">
        <v>0</v>
      </c>
      <c r="T22" s="379">
        <v>6343770000</v>
      </c>
      <c r="U22" s="665"/>
      <c r="V22" s="651">
        <v>0</v>
      </c>
      <c r="W22" s="379">
        <v>0</v>
      </c>
      <c r="X22" s="379">
        <v>0</v>
      </c>
      <c r="Y22" s="651">
        <v>0</v>
      </c>
      <c r="Z22" s="379">
        <v>0</v>
      </c>
      <c r="AA22" s="379"/>
      <c r="AB22" s="529"/>
      <c r="AC22" s="529"/>
    </row>
    <row r="23" spans="1:30" ht="56.25" hidden="1" x14ac:dyDescent="0.25">
      <c r="A23" s="238" t="s">
        <v>58</v>
      </c>
      <c r="B23" s="239" t="s">
        <v>59</v>
      </c>
      <c r="C23" s="240" t="s">
        <v>136</v>
      </c>
      <c r="D23" s="238" t="s">
        <v>29</v>
      </c>
      <c r="E23" s="238" t="s">
        <v>188</v>
      </c>
      <c r="F23" s="238" t="s">
        <v>201</v>
      </c>
      <c r="G23" s="238" t="s">
        <v>186</v>
      </c>
      <c r="H23" s="238" t="s">
        <v>203</v>
      </c>
      <c r="I23" s="238"/>
      <c r="J23" s="238"/>
      <c r="K23" s="238"/>
      <c r="L23" s="238"/>
      <c r="M23" s="238" t="s">
        <v>30</v>
      </c>
      <c r="N23" s="238" t="s">
        <v>31</v>
      </c>
      <c r="O23" s="238" t="s">
        <v>32</v>
      </c>
      <c r="P23" s="291" t="s">
        <v>400</v>
      </c>
      <c r="Q23" s="651">
        <v>6343770000</v>
      </c>
      <c r="R23" s="651"/>
      <c r="S23" s="651">
        <v>0</v>
      </c>
      <c r="T23" s="379">
        <v>6343770000</v>
      </c>
      <c r="U23" s="665"/>
      <c r="V23" s="651">
        <v>0</v>
      </c>
      <c r="W23" s="379">
        <v>0</v>
      </c>
      <c r="X23" s="379">
        <v>0</v>
      </c>
      <c r="Y23" s="651">
        <v>0</v>
      </c>
      <c r="Z23" s="379">
        <v>0</v>
      </c>
      <c r="AA23" s="379"/>
      <c r="AB23" s="529"/>
      <c r="AC23" s="529"/>
    </row>
    <row r="24" spans="1:30" ht="78.75" hidden="1" x14ac:dyDescent="0.25">
      <c r="A24" s="238" t="s">
        <v>58</v>
      </c>
      <c r="B24" s="239" t="s">
        <v>59</v>
      </c>
      <c r="C24" s="240" t="s">
        <v>137</v>
      </c>
      <c r="D24" s="238" t="s">
        <v>29</v>
      </c>
      <c r="E24" s="238" t="s">
        <v>188</v>
      </c>
      <c r="F24" s="238" t="s">
        <v>201</v>
      </c>
      <c r="G24" s="238" t="s">
        <v>186</v>
      </c>
      <c r="H24" s="238" t="s">
        <v>193</v>
      </c>
      <c r="I24" s="238"/>
      <c r="J24" s="238"/>
      <c r="K24" s="238"/>
      <c r="L24" s="238"/>
      <c r="M24" s="238" t="s">
        <v>30</v>
      </c>
      <c r="N24" s="238" t="s">
        <v>31</v>
      </c>
      <c r="O24" s="238" t="s">
        <v>32</v>
      </c>
      <c r="P24" s="291" t="s">
        <v>401</v>
      </c>
      <c r="Q24" s="652">
        <v>7511200000</v>
      </c>
      <c r="R24" s="652"/>
      <c r="S24" s="651">
        <v>0</v>
      </c>
      <c r="T24" s="379">
        <v>7511200000</v>
      </c>
      <c r="U24" s="665"/>
      <c r="V24" s="651">
        <v>0</v>
      </c>
      <c r="W24" s="379">
        <v>0</v>
      </c>
      <c r="X24" s="379">
        <v>0</v>
      </c>
      <c r="Y24" s="651">
        <v>0</v>
      </c>
      <c r="Z24" s="379">
        <v>0</v>
      </c>
      <c r="AA24" s="380"/>
      <c r="AB24" s="529"/>
      <c r="AC24" s="529"/>
    </row>
    <row r="25" spans="1:30" hidden="1" x14ac:dyDescent="0.25">
      <c r="A25" s="238" t="s">
        <v>58</v>
      </c>
      <c r="B25" s="239" t="s">
        <v>59</v>
      </c>
      <c r="C25" s="240" t="s">
        <v>138</v>
      </c>
      <c r="D25" s="238" t="s">
        <v>29</v>
      </c>
      <c r="E25" s="238" t="s">
        <v>188</v>
      </c>
      <c r="F25" s="238" t="s">
        <v>31</v>
      </c>
      <c r="G25" s="238" t="s">
        <v>186</v>
      </c>
      <c r="H25" s="238" t="s">
        <v>202</v>
      </c>
      <c r="I25" s="238"/>
      <c r="J25" s="238"/>
      <c r="K25" s="238"/>
      <c r="L25" s="238"/>
      <c r="M25" s="238" t="s">
        <v>30</v>
      </c>
      <c r="N25" s="238" t="s">
        <v>31</v>
      </c>
      <c r="O25" s="238" t="s">
        <v>32</v>
      </c>
      <c r="P25" s="291" t="s">
        <v>139</v>
      </c>
      <c r="Q25" s="652">
        <v>4836600000</v>
      </c>
      <c r="R25" s="652"/>
      <c r="S25" s="651">
        <v>0</v>
      </c>
      <c r="T25" s="379">
        <v>4836600000</v>
      </c>
      <c r="U25" s="665"/>
      <c r="V25" s="651">
        <v>0</v>
      </c>
      <c r="W25" s="379">
        <v>0</v>
      </c>
      <c r="X25" s="379">
        <v>0</v>
      </c>
      <c r="Y25" s="651">
        <v>0</v>
      </c>
      <c r="Z25" s="379">
        <v>0</v>
      </c>
      <c r="AA25" s="380"/>
      <c r="AB25" s="529"/>
      <c r="AC25" s="529"/>
    </row>
    <row r="26" spans="1:30" hidden="1" x14ac:dyDescent="0.25">
      <c r="A26" s="238" t="s">
        <v>58</v>
      </c>
      <c r="B26" s="239" t="s">
        <v>59</v>
      </c>
      <c r="C26" s="240" t="s">
        <v>140</v>
      </c>
      <c r="D26" s="238" t="s">
        <v>29</v>
      </c>
      <c r="E26" s="238" t="s">
        <v>188</v>
      </c>
      <c r="F26" s="238" t="s">
        <v>31</v>
      </c>
      <c r="G26" s="238" t="s">
        <v>186</v>
      </c>
      <c r="H26" s="238" t="s">
        <v>205</v>
      </c>
      <c r="I26" s="238"/>
      <c r="J26" s="238"/>
      <c r="K26" s="238"/>
      <c r="L26" s="238"/>
      <c r="M26" s="238" t="s">
        <v>30</v>
      </c>
      <c r="N26" s="238" t="s">
        <v>31</v>
      </c>
      <c r="O26" s="238" t="s">
        <v>32</v>
      </c>
      <c r="P26" s="291" t="s">
        <v>141</v>
      </c>
      <c r="Q26" s="652">
        <v>331200000</v>
      </c>
      <c r="R26" s="652"/>
      <c r="S26" s="651">
        <v>0</v>
      </c>
      <c r="T26" s="379">
        <v>331200000</v>
      </c>
      <c r="U26" s="665"/>
      <c r="V26" s="651">
        <v>0</v>
      </c>
      <c r="W26" s="379">
        <v>0</v>
      </c>
      <c r="X26" s="379">
        <v>0</v>
      </c>
      <c r="Y26" s="651">
        <v>0</v>
      </c>
      <c r="Z26" s="379">
        <v>0</v>
      </c>
      <c r="AA26" s="380"/>
      <c r="AB26" s="529"/>
      <c r="AC26" s="529"/>
    </row>
    <row r="27" spans="1:30" ht="78.75" hidden="1" x14ac:dyDescent="0.25">
      <c r="A27" s="238" t="s">
        <v>58</v>
      </c>
      <c r="B27" s="239" t="s">
        <v>59</v>
      </c>
      <c r="C27" s="240" t="s">
        <v>142</v>
      </c>
      <c r="D27" s="238" t="s">
        <v>29</v>
      </c>
      <c r="E27" s="238" t="s">
        <v>188</v>
      </c>
      <c r="F27" s="238" t="s">
        <v>204</v>
      </c>
      <c r="G27" s="238" t="s">
        <v>206</v>
      </c>
      <c r="H27" s="238" t="s">
        <v>202</v>
      </c>
      <c r="I27" s="238"/>
      <c r="J27" s="238"/>
      <c r="K27" s="238"/>
      <c r="L27" s="238"/>
      <c r="M27" s="238" t="s">
        <v>30</v>
      </c>
      <c r="N27" s="238" t="s">
        <v>31</v>
      </c>
      <c r="O27" s="238" t="s">
        <v>32</v>
      </c>
      <c r="P27" s="291" t="s">
        <v>84</v>
      </c>
      <c r="Q27" s="652">
        <v>772500000</v>
      </c>
      <c r="R27" s="652"/>
      <c r="S27" s="651">
        <v>0</v>
      </c>
      <c r="T27" s="379">
        <v>772500000</v>
      </c>
      <c r="U27" s="665"/>
      <c r="V27" s="651">
        <v>0</v>
      </c>
      <c r="W27" s="379">
        <v>0</v>
      </c>
      <c r="X27" s="379">
        <v>0</v>
      </c>
      <c r="Y27" s="651">
        <v>0</v>
      </c>
      <c r="Z27" s="379">
        <v>0</v>
      </c>
      <c r="AA27" s="380"/>
      <c r="AB27" s="529"/>
      <c r="AC27" s="529"/>
    </row>
    <row r="28" spans="1:30" hidden="1" x14ac:dyDescent="0.25">
      <c r="A28" s="238" t="s">
        <v>58</v>
      </c>
      <c r="B28" s="239" t="s">
        <v>59</v>
      </c>
      <c r="C28" s="240" t="s">
        <v>143</v>
      </c>
      <c r="D28" s="238" t="s">
        <v>29</v>
      </c>
      <c r="E28" s="238" t="s">
        <v>206</v>
      </c>
      <c r="F28" s="238" t="s">
        <v>186</v>
      </c>
      <c r="G28" s="238"/>
      <c r="H28" s="238"/>
      <c r="I28" s="238"/>
      <c r="J28" s="238"/>
      <c r="K28" s="238"/>
      <c r="L28" s="238"/>
      <c r="M28" s="238" t="s">
        <v>30</v>
      </c>
      <c r="N28" s="238" t="s">
        <v>31</v>
      </c>
      <c r="O28" s="238" t="s">
        <v>32</v>
      </c>
      <c r="P28" s="291" t="s">
        <v>144</v>
      </c>
      <c r="Q28" s="652">
        <v>145400000</v>
      </c>
      <c r="R28" s="652"/>
      <c r="S28" s="651">
        <v>0</v>
      </c>
      <c r="T28" s="379">
        <v>145400000</v>
      </c>
      <c r="U28" s="665"/>
      <c r="V28" s="651">
        <v>0</v>
      </c>
      <c r="W28" s="379">
        <v>0</v>
      </c>
      <c r="X28" s="379">
        <v>0</v>
      </c>
      <c r="Y28" s="651">
        <v>0</v>
      </c>
      <c r="Z28" s="379">
        <v>0</v>
      </c>
      <c r="AA28" s="380"/>
      <c r="AB28" s="529"/>
      <c r="AC28" s="529"/>
    </row>
    <row r="29" spans="1:30" ht="22.5" hidden="1" x14ac:dyDescent="0.25">
      <c r="A29" s="238" t="s">
        <v>58</v>
      </c>
      <c r="B29" s="239" t="s">
        <v>59</v>
      </c>
      <c r="C29" s="240" t="s">
        <v>145</v>
      </c>
      <c r="D29" s="238" t="s">
        <v>29</v>
      </c>
      <c r="E29" s="238" t="s">
        <v>206</v>
      </c>
      <c r="F29" s="238" t="s">
        <v>199</v>
      </c>
      <c r="G29" s="238" t="s">
        <v>186</v>
      </c>
      <c r="H29" s="238"/>
      <c r="I29" s="238"/>
      <c r="J29" s="238"/>
      <c r="K29" s="238"/>
      <c r="L29" s="238"/>
      <c r="M29" s="238" t="s">
        <v>30</v>
      </c>
      <c r="N29" s="238" t="s">
        <v>204</v>
      </c>
      <c r="O29" s="238" t="s">
        <v>207</v>
      </c>
      <c r="P29" s="291" t="s">
        <v>146</v>
      </c>
      <c r="Q29" s="652">
        <v>824000000</v>
      </c>
      <c r="R29" s="652"/>
      <c r="S29" s="651">
        <v>0</v>
      </c>
      <c r="T29" s="379">
        <v>824000000</v>
      </c>
      <c r="U29" s="665"/>
      <c r="V29" s="651">
        <v>0</v>
      </c>
      <c r="W29" s="379">
        <v>0</v>
      </c>
      <c r="X29" s="379">
        <v>0</v>
      </c>
      <c r="Y29" s="651">
        <v>0</v>
      </c>
      <c r="Z29" s="379">
        <v>0</v>
      </c>
      <c r="AA29" s="380"/>
      <c r="AB29" s="529"/>
      <c r="AC29" s="529"/>
    </row>
    <row r="30" spans="1:30" ht="45" hidden="1" x14ac:dyDescent="0.25">
      <c r="A30" s="238" t="s">
        <v>58</v>
      </c>
      <c r="B30" s="239" t="s">
        <v>59</v>
      </c>
      <c r="C30" s="240" t="s">
        <v>148</v>
      </c>
      <c r="D30" s="238" t="s">
        <v>208</v>
      </c>
      <c r="E30" s="238" t="s">
        <v>209</v>
      </c>
      <c r="F30" s="238" t="s">
        <v>210</v>
      </c>
      <c r="G30" s="238" t="s">
        <v>212</v>
      </c>
      <c r="H30" s="238"/>
      <c r="I30" s="238"/>
      <c r="J30" s="238"/>
      <c r="K30" s="238"/>
      <c r="L30" s="238"/>
      <c r="M30" s="238" t="s">
        <v>30</v>
      </c>
      <c r="N30" s="238" t="s">
        <v>204</v>
      </c>
      <c r="O30" s="238" t="s">
        <v>32</v>
      </c>
      <c r="P30" s="291" t="s">
        <v>149</v>
      </c>
      <c r="Q30" s="652">
        <v>6026447911</v>
      </c>
      <c r="R30" s="652"/>
      <c r="S30" s="651">
        <v>0</v>
      </c>
      <c r="T30" s="379">
        <v>6026447911</v>
      </c>
      <c r="U30" s="665"/>
      <c r="V30" s="651">
        <v>0</v>
      </c>
      <c r="W30" s="379">
        <v>0</v>
      </c>
      <c r="X30" s="379">
        <v>0</v>
      </c>
      <c r="Y30" s="651">
        <v>0</v>
      </c>
      <c r="Z30" s="379">
        <v>0</v>
      </c>
      <c r="AA30" s="380"/>
      <c r="AB30" s="529"/>
      <c r="AC30" s="529"/>
    </row>
    <row r="31" spans="1:30" ht="67.5" hidden="1" x14ac:dyDescent="0.25">
      <c r="A31" s="238" t="s">
        <v>58</v>
      </c>
      <c r="B31" s="239" t="s">
        <v>59</v>
      </c>
      <c r="C31" s="240" t="s">
        <v>226</v>
      </c>
      <c r="D31" s="238" t="s">
        <v>208</v>
      </c>
      <c r="E31" s="238" t="s">
        <v>209</v>
      </c>
      <c r="F31" s="238" t="s">
        <v>210</v>
      </c>
      <c r="G31" s="238" t="s">
        <v>227</v>
      </c>
      <c r="H31" s="238"/>
      <c r="I31" s="238"/>
      <c r="J31" s="238"/>
      <c r="K31" s="238"/>
      <c r="L31" s="238"/>
      <c r="M31" s="238" t="s">
        <v>30</v>
      </c>
      <c r="N31" s="238" t="s">
        <v>204</v>
      </c>
      <c r="O31" s="238" t="s">
        <v>32</v>
      </c>
      <c r="P31" s="291" t="s">
        <v>374</v>
      </c>
      <c r="Q31" s="652">
        <v>75000000000</v>
      </c>
      <c r="R31" s="652"/>
      <c r="S31" s="651">
        <v>0</v>
      </c>
      <c r="T31" s="379">
        <v>75000000000</v>
      </c>
      <c r="U31" s="665"/>
      <c r="V31" s="651">
        <v>0</v>
      </c>
      <c r="W31" s="379">
        <v>0</v>
      </c>
      <c r="X31" s="379">
        <v>0</v>
      </c>
      <c r="Y31" s="651">
        <v>0</v>
      </c>
      <c r="Z31" s="379">
        <v>0</v>
      </c>
      <c r="AA31" s="380"/>
      <c r="AB31" s="529"/>
      <c r="AC31" s="529"/>
    </row>
    <row r="32" spans="1:30" ht="45" hidden="1" x14ac:dyDescent="0.25">
      <c r="A32" s="238" t="s">
        <v>58</v>
      </c>
      <c r="B32" s="239" t="s">
        <v>59</v>
      </c>
      <c r="C32" s="240" t="s">
        <v>228</v>
      </c>
      <c r="D32" s="238" t="s">
        <v>208</v>
      </c>
      <c r="E32" s="238" t="s">
        <v>209</v>
      </c>
      <c r="F32" s="238" t="s">
        <v>210</v>
      </c>
      <c r="G32" s="238" t="s">
        <v>229</v>
      </c>
      <c r="H32" s="238"/>
      <c r="I32" s="238"/>
      <c r="J32" s="238"/>
      <c r="K32" s="238"/>
      <c r="L32" s="238"/>
      <c r="M32" s="238" t="s">
        <v>30</v>
      </c>
      <c r="N32" s="238" t="s">
        <v>204</v>
      </c>
      <c r="O32" s="238" t="s">
        <v>32</v>
      </c>
      <c r="P32" s="291" t="s">
        <v>230</v>
      </c>
      <c r="Q32" s="652">
        <v>257500000</v>
      </c>
      <c r="R32" s="652"/>
      <c r="S32" s="651">
        <v>0</v>
      </c>
      <c r="T32" s="379">
        <v>257500000</v>
      </c>
      <c r="U32" s="665"/>
      <c r="V32" s="651">
        <v>0</v>
      </c>
      <c r="W32" s="379">
        <v>0</v>
      </c>
      <c r="X32" s="379">
        <v>0</v>
      </c>
      <c r="Y32" s="651">
        <v>0</v>
      </c>
      <c r="Z32" s="379">
        <v>0</v>
      </c>
      <c r="AA32" s="380"/>
      <c r="AB32" s="529"/>
      <c r="AC32" s="529"/>
    </row>
    <row r="33" spans="1:29" ht="67.5" hidden="1" x14ac:dyDescent="0.25">
      <c r="A33" s="238" t="s">
        <v>58</v>
      </c>
      <c r="B33" s="239" t="s">
        <v>59</v>
      </c>
      <c r="C33" s="240" t="s">
        <v>153</v>
      </c>
      <c r="D33" s="238" t="s">
        <v>208</v>
      </c>
      <c r="E33" s="238" t="s">
        <v>214</v>
      </c>
      <c r="F33" s="238" t="s">
        <v>210</v>
      </c>
      <c r="G33" s="238" t="s">
        <v>31</v>
      </c>
      <c r="H33" s="238"/>
      <c r="I33" s="238"/>
      <c r="J33" s="238"/>
      <c r="K33" s="238"/>
      <c r="L33" s="238"/>
      <c r="M33" s="238" t="s">
        <v>30</v>
      </c>
      <c r="N33" s="238" t="s">
        <v>191</v>
      </c>
      <c r="O33" s="238" t="s">
        <v>32</v>
      </c>
      <c r="P33" s="291" t="s">
        <v>154</v>
      </c>
      <c r="Q33" s="652">
        <v>4120000000</v>
      </c>
      <c r="R33" s="652"/>
      <c r="S33" s="651">
        <v>0</v>
      </c>
      <c r="T33" s="379">
        <v>4120000000</v>
      </c>
      <c r="U33" s="665"/>
      <c r="V33" s="651">
        <v>0</v>
      </c>
      <c r="W33" s="379">
        <v>0</v>
      </c>
      <c r="X33" s="379">
        <v>0</v>
      </c>
      <c r="Y33" s="651">
        <v>0</v>
      </c>
      <c r="Z33" s="379">
        <v>0</v>
      </c>
      <c r="AA33" s="380"/>
      <c r="AB33" s="529"/>
      <c r="AC33" s="529"/>
    </row>
    <row r="34" spans="1:29" ht="56.25" hidden="1" x14ac:dyDescent="0.25">
      <c r="A34" s="238" t="s">
        <v>58</v>
      </c>
      <c r="B34" s="239" t="s">
        <v>59</v>
      </c>
      <c r="C34" s="240" t="s">
        <v>155</v>
      </c>
      <c r="D34" s="238" t="s">
        <v>208</v>
      </c>
      <c r="E34" s="238" t="s">
        <v>214</v>
      </c>
      <c r="F34" s="238" t="s">
        <v>210</v>
      </c>
      <c r="G34" s="238" t="s">
        <v>204</v>
      </c>
      <c r="H34" s="238"/>
      <c r="I34" s="238"/>
      <c r="J34" s="238"/>
      <c r="K34" s="238"/>
      <c r="L34" s="238"/>
      <c r="M34" s="238" t="s">
        <v>30</v>
      </c>
      <c r="N34" s="238" t="s">
        <v>204</v>
      </c>
      <c r="O34" s="238" t="s">
        <v>32</v>
      </c>
      <c r="P34" s="291" t="s">
        <v>156</v>
      </c>
      <c r="Q34" s="652">
        <v>3520000000</v>
      </c>
      <c r="R34" s="652"/>
      <c r="S34" s="651">
        <v>0</v>
      </c>
      <c r="T34" s="379">
        <v>3520000000</v>
      </c>
      <c r="U34" s="665"/>
      <c r="V34" s="651">
        <v>0</v>
      </c>
      <c r="W34" s="379">
        <v>0</v>
      </c>
      <c r="X34" s="379">
        <v>0</v>
      </c>
      <c r="Y34" s="651">
        <v>0</v>
      </c>
      <c r="Z34" s="379">
        <v>0</v>
      </c>
      <c r="AA34" s="380"/>
      <c r="AB34" s="529"/>
      <c r="AC34" s="529"/>
    </row>
    <row r="35" spans="1:29" ht="56.25" hidden="1" x14ac:dyDescent="0.25">
      <c r="A35" s="238" t="s">
        <v>58</v>
      </c>
      <c r="B35" s="239" t="s">
        <v>59</v>
      </c>
      <c r="C35" s="240" t="s">
        <v>157</v>
      </c>
      <c r="D35" s="238" t="s">
        <v>208</v>
      </c>
      <c r="E35" s="238" t="s">
        <v>214</v>
      </c>
      <c r="F35" s="238" t="s">
        <v>210</v>
      </c>
      <c r="G35" s="238" t="s">
        <v>217</v>
      </c>
      <c r="H35" s="238"/>
      <c r="I35" s="238"/>
      <c r="J35" s="238"/>
      <c r="K35" s="238"/>
      <c r="L35" s="238"/>
      <c r="M35" s="238" t="s">
        <v>30</v>
      </c>
      <c r="N35" s="238" t="s">
        <v>191</v>
      </c>
      <c r="O35" s="238" t="s">
        <v>32</v>
      </c>
      <c r="P35" s="291" t="s">
        <v>158</v>
      </c>
      <c r="Q35" s="652">
        <v>1560298432</v>
      </c>
      <c r="R35" s="652"/>
      <c r="S35" s="651">
        <v>0</v>
      </c>
      <c r="T35" s="379">
        <v>1560298432</v>
      </c>
      <c r="U35" s="665"/>
      <c r="V35" s="651">
        <v>0</v>
      </c>
      <c r="W35" s="379">
        <v>0</v>
      </c>
      <c r="X35" s="379">
        <v>0</v>
      </c>
      <c r="Y35" s="651">
        <v>0</v>
      </c>
      <c r="Z35" s="379">
        <v>0</v>
      </c>
      <c r="AA35" s="380"/>
      <c r="AB35" s="529"/>
      <c r="AC35" s="529"/>
    </row>
    <row r="36" spans="1:29" ht="56.25" hidden="1" x14ac:dyDescent="0.25">
      <c r="A36" s="238" t="s">
        <v>58</v>
      </c>
      <c r="B36" s="239" t="s">
        <v>59</v>
      </c>
      <c r="C36" s="240" t="s">
        <v>159</v>
      </c>
      <c r="D36" s="238" t="s">
        <v>208</v>
      </c>
      <c r="E36" s="238" t="s">
        <v>218</v>
      </c>
      <c r="F36" s="238" t="s">
        <v>210</v>
      </c>
      <c r="G36" s="238" t="s">
        <v>219</v>
      </c>
      <c r="H36" s="238"/>
      <c r="I36" s="238"/>
      <c r="J36" s="238"/>
      <c r="K36" s="238"/>
      <c r="L36" s="238"/>
      <c r="M36" s="238" t="s">
        <v>30</v>
      </c>
      <c r="N36" s="238" t="s">
        <v>204</v>
      </c>
      <c r="O36" s="238" t="s">
        <v>32</v>
      </c>
      <c r="P36" s="291" t="s">
        <v>160</v>
      </c>
      <c r="Q36" s="652">
        <v>1854000000</v>
      </c>
      <c r="R36" s="652"/>
      <c r="S36" s="651">
        <v>0</v>
      </c>
      <c r="T36" s="379">
        <v>1854000000</v>
      </c>
      <c r="U36" s="665"/>
      <c r="V36" s="651">
        <v>0</v>
      </c>
      <c r="W36" s="379">
        <v>0</v>
      </c>
      <c r="X36" s="379">
        <v>0</v>
      </c>
      <c r="Y36" s="651">
        <v>0</v>
      </c>
      <c r="Z36" s="379">
        <v>0</v>
      </c>
      <c r="AA36" s="380"/>
      <c r="AB36" s="529"/>
      <c r="AC36" s="529"/>
    </row>
    <row r="37" spans="1:29" ht="56.25" hidden="1" x14ac:dyDescent="0.25">
      <c r="A37" s="238" t="s">
        <v>58</v>
      </c>
      <c r="B37" s="239" t="s">
        <v>59</v>
      </c>
      <c r="C37" s="240" t="s">
        <v>161</v>
      </c>
      <c r="D37" s="238" t="s">
        <v>208</v>
      </c>
      <c r="E37" s="238" t="s">
        <v>220</v>
      </c>
      <c r="F37" s="238" t="s">
        <v>210</v>
      </c>
      <c r="G37" s="238" t="s">
        <v>221</v>
      </c>
      <c r="H37" s="238"/>
      <c r="I37" s="238"/>
      <c r="J37" s="238"/>
      <c r="K37" s="238"/>
      <c r="L37" s="238"/>
      <c r="M37" s="238" t="s">
        <v>30</v>
      </c>
      <c r="N37" s="238" t="s">
        <v>204</v>
      </c>
      <c r="O37" s="238" t="s">
        <v>32</v>
      </c>
      <c r="P37" s="291" t="s">
        <v>162</v>
      </c>
      <c r="Q37" s="652">
        <v>630360000</v>
      </c>
      <c r="R37" s="652"/>
      <c r="S37" s="651">
        <v>0</v>
      </c>
      <c r="T37" s="379">
        <v>630360000</v>
      </c>
      <c r="U37" s="665"/>
      <c r="V37" s="651">
        <v>0</v>
      </c>
      <c r="W37" s="379">
        <v>0</v>
      </c>
      <c r="X37" s="379">
        <v>0</v>
      </c>
      <c r="Y37" s="651">
        <v>0</v>
      </c>
      <c r="Z37" s="379">
        <v>0</v>
      </c>
      <c r="AA37" s="380"/>
      <c r="AB37" s="529"/>
      <c r="AC37" s="529"/>
    </row>
    <row r="38" spans="1:29" ht="78.75" hidden="1" x14ac:dyDescent="0.25">
      <c r="A38" s="238" t="s">
        <v>58</v>
      </c>
      <c r="B38" s="239" t="s">
        <v>59</v>
      </c>
      <c r="C38" s="240" t="s">
        <v>231</v>
      </c>
      <c r="D38" s="238" t="s">
        <v>208</v>
      </c>
      <c r="E38" s="238" t="s">
        <v>220</v>
      </c>
      <c r="F38" s="238" t="s">
        <v>210</v>
      </c>
      <c r="G38" s="238" t="s">
        <v>224</v>
      </c>
      <c r="H38" s="238"/>
      <c r="I38" s="238"/>
      <c r="J38" s="238"/>
      <c r="K38" s="238"/>
      <c r="L38" s="238"/>
      <c r="M38" s="238" t="s">
        <v>30</v>
      </c>
      <c r="N38" s="238" t="s">
        <v>204</v>
      </c>
      <c r="O38" s="238" t="s">
        <v>32</v>
      </c>
      <c r="P38" s="291" t="s">
        <v>232</v>
      </c>
      <c r="Q38" s="652">
        <v>12160298432</v>
      </c>
      <c r="R38" s="652"/>
      <c r="S38" s="651">
        <v>0</v>
      </c>
      <c r="T38" s="379">
        <v>12160298432</v>
      </c>
      <c r="U38" s="665"/>
      <c r="V38" s="651">
        <v>0</v>
      </c>
      <c r="W38" s="379">
        <v>0</v>
      </c>
      <c r="X38" s="379">
        <v>0</v>
      </c>
      <c r="Y38" s="651">
        <v>0</v>
      </c>
      <c r="Z38" s="379">
        <v>0</v>
      </c>
      <c r="AA38" s="380"/>
      <c r="AB38" s="529"/>
      <c r="AC38" s="529"/>
    </row>
    <row r="39" spans="1:29" ht="78.75" hidden="1" x14ac:dyDescent="0.25">
      <c r="A39" s="238" t="s">
        <v>58</v>
      </c>
      <c r="B39" s="239" t="s">
        <v>59</v>
      </c>
      <c r="C39" s="240" t="s">
        <v>231</v>
      </c>
      <c r="D39" s="238" t="s">
        <v>208</v>
      </c>
      <c r="E39" s="238" t="s">
        <v>220</v>
      </c>
      <c r="F39" s="238" t="s">
        <v>210</v>
      </c>
      <c r="G39" s="238" t="s">
        <v>224</v>
      </c>
      <c r="H39" s="238"/>
      <c r="I39" s="238"/>
      <c r="J39" s="238"/>
      <c r="K39" s="238"/>
      <c r="L39" s="238"/>
      <c r="M39" s="238" t="s">
        <v>30</v>
      </c>
      <c r="N39" s="238" t="s">
        <v>191</v>
      </c>
      <c r="O39" s="238" t="s">
        <v>32</v>
      </c>
      <c r="P39" s="291" t="s">
        <v>232</v>
      </c>
      <c r="Q39" s="652">
        <v>4319701568</v>
      </c>
      <c r="R39" s="652"/>
      <c r="S39" s="651">
        <v>0</v>
      </c>
      <c r="T39" s="379">
        <v>4319701568</v>
      </c>
      <c r="U39" s="665"/>
      <c r="V39" s="651">
        <v>0</v>
      </c>
      <c r="W39" s="379">
        <v>0</v>
      </c>
      <c r="X39" s="379">
        <v>0</v>
      </c>
      <c r="Y39" s="651">
        <v>0</v>
      </c>
      <c r="Z39" s="379">
        <v>0</v>
      </c>
      <c r="AA39" s="380"/>
      <c r="AB39" s="529"/>
      <c r="AC39" s="529"/>
    </row>
    <row r="40" spans="1:29" ht="67.5" hidden="1" x14ac:dyDescent="0.25">
      <c r="A40" s="238" t="s">
        <v>58</v>
      </c>
      <c r="B40" s="239" t="s">
        <v>59</v>
      </c>
      <c r="C40" s="240" t="s">
        <v>163</v>
      </c>
      <c r="D40" s="238" t="s">
        <v>208</v>
      </c>
      <c r="E40" s="238" t="s">
        <v>222</v>
      </c>
      <c r="F40" s="238" t="s">
        <v>210</v>
      </c>
      <c r="G40" s="238" t="s">
        <v>223</v>
      </c>
      <c r="H40" s="238"/>
      <c r="I40" s="238"/>
      <c r="J40" s="238"/>
      <c r="K40" s="238"/>
      <c r="L40" s="238"/>
      <c r="M40" s="238" t="s">
        <v>30</v>
      </c>
      <c r="N40" s="238" t="s">
        <v>204</v>
      </c>
      <c r="O40" s="238" t="s">
        <v>32</v>
      </c>
      <c r="P40" s="291" t="s">
        <v>164</v>
      </c>
      <c r="Q40" s="652">
        <v>1545000000</v>
      </c>
      <c r="R40" s="652"/>
      <c r="S40" s="651">
        <v>0</v>
      </c>
      <c r="T40" s="379">
        <v>1545000000</v>
      </c>
      <c r="U40" s="665"/>
      <c r="V40" s="651">
        <v>0</v>
      </c>
      <c r="W40" s="379">
        <v>0</v>
      </c>
      <c r="X40" s="379">
        <v>0</v>
      </c>
      <c r="Y40" s="651">
        <v>0</v>
      </c>
      <c r="Z40" s="379">
        <v>0</v>
      </c>
      <c r="AA40" s="380"/>
      <c r="AB40" s="529"/>
      <c r="AC40" s="529"/>
    </row>
    <row r="41" spans="1:29" ht="56.25" hidden="1" x14ac:dyDescent="0.25">
      <c r="A41" s="238" t="s">
        <v>58</v>
      </c>
      <c r="B41" s="239" t="s">
        <v>59</v>
      </c>
      <c r="C41" s="240" t="s">
        <v>165</v>
      </c>
      <c r="D41" s="238" t="s">
        <v>208</v>
      </c>
      <c r="E41" s="238" t="s">
        <v>222</v>
      </c>
      <c r="F41" s="238" t="s">
        <v>210</v>
      </c>
      <c r="G41" s="238" t="s">
        <v>215</v>
      </c>
      <c r="H41" s="238"/>
      <c r="I41" s="238"/>
      <c r="J41" s="238"/>
      <c r="K41" s="238"/>
      <c r="L41" s="238"/>
      <c r="M41" s="238" t="s">
        <v>30</v>
      </c>
      <c r="N41" s="238" t="s">
        <v>204</v>
      </c>
      <c r="O41" s="238" t="s">
        <v>32</v>
      </c>
      <c r="P41" s="291" t="s">
        <v>166</v>
      </c>
      <c r="Q41" s="652">
        <v>1030000000</v>
      </c>
      <c r="R41" s="652"/>
      <c r="S41" s="651">
        <v>0</v>
      </c>
      <c r="T41" s="379">
        <v>1030000000</v>
      </c>
      <c r="U41" s="665"/>
      <c r="V41" s="651">
        <v>0</v>
      </c>
      <c r="W41" s="379">
        <v>0</v>
      </c>
      <c r="X41" s="379">
        <v>0</v>
      </c>
      <c r="Y41" s="651">
        <v>0</v>
      </c>
      <c r="Z41" s="379">
        <v>0</v>
      </c>
      <c r="AA41" s="380"/>
      <c r="AB41" s="529"/>
      <c r="AC41" s="529"/>
    </row>
    <row r="42" spans="1:29" ht="45" hidden="1" x14ac:dyDescent="0.25">
      <c r="A42" s="238" t="s">
        <v>58</v>
      </c>
      <c r="B42" s="239" t="s">
        <v>59</v>
      </c>
      <c r="C42" s="240" t="s">
        <v>167</v>
      </c>
      <c r="D42" s="238" t="s">
        <v>208</v>
      </c>
      <c r="E42" s="238" t="s">
        <v>222</v>
      </c>
      <c r="F42" s="238" t="s">
        <v>210</v>
      </c>
      <c r="G42" s="238" t="s">
        <v>216</v>
      </c>
      <c r="H42" s="238"/>
      <c r="I42" s="238"/>
      <c r="J42" s="238"/>
      <c r="K42" s="238"/>
      <c r="L42" s="238"/>
      <c r="M42" s="238" t="s">
        <v>30</v>
      </c>
      <c r="N42" s="238" t="s">
        <v>204</v>
      </c>
      <c r="O42" s="238" t="s">
        <v>32</v>
      </c>
      <c r="P42" s="291" t="s">
        <v>168</v>
      </c>
      <c r="Q42" s="652">
        <v>1936000000</v>
      </c>
      <c r="R42" s="652"/>
      <c r="S42" s="651">
        <v>0</v>
      </c>
      <c r="T42" s="379">
        <v>1936000000</v>
      </c>
      <c r="U42" s="665"/>
      <c r="V42" s="651">
        <v>0</v>
      </c>
      <c r="W42" s="379">
        <v>0</v>
      </c>
      <c r="X42" s="379">
        <v>0</v>
      </c>
      <c r="Y42" s="651">
        <v>0</v>
      </c>
      <c r="Z42" s="379">
        <v>0</v>
      </c>
      <c r="AA42" s="380"/>
      <c r="AB42" s="529"/>
      <c r="AC42" s="529"/>
    </row>
    <row r="43" spans="1:29" ht="45" hidden="1" x14ac:dyDescent="0.25">
      <c r="A43" s="238" t="s">
        <v>58</v>
      </c>
      <c r="B43" s="239" t="s">
        <v>59</v>
      </c>
      <c r="C43" s="240" t="s">
        <v>233</v>
      </c>
      <c r="D43" s="238" t="s">
        <v>208</v>
      </c>
      <c r="E43" s="238" t="s">
        <v>222</v>
      </c>
      <c r="F43" s="238" t="s">
        <v>210</v>
      </c>
      <c r="G43" s="238" t="s">
        <v>204</v>
      </c>
      <c r="H43" s="238"/>
      <c r="I43" s="238"/>
      <c r="J43" s="238"/>
      <c r="K43" s="238"/>
      <c r="L43" s="238"/>
      <c r="M43" s="238" t="s">
        <v>30</v>
      </c>
      <c r="N43" s="238" t="s">
        <v>204</v>
      </c>
      <c r="O43" s="238" t="s">
        <v>32</v>
      </c>
      <c r="P43" s="291" t="s">
        <v>234</v>
      </c>
      <c r="Q43" s="652">
        <v>1561604000</v>
      </c>
      <c r="R43" s="652"/>
      <c r="S43" s="651">
        <v>0</v>
      </c>
      <c r="T43" s="379">
        <v>1561604000</v>
      </c>
      <c r="U43" s="665"/>
      <c r="V43" s="651">
        <v>0</v>
      </c>
      <c r="W43" s="379">
        <v>0</v>
      </c>
      <c r="X43" s="379">
        <v>0</v>
      </c>
      <c r="Y43" s="651">
        <v>0</v>
      </c>
      <c r="Z43" s="379">
        <v>0</v>
      </c>
      <c r="AA43" s="380"/>
      <c r="AB43" s="529"/>
      <c r="AC43" s="529"/>
    </row>
    <row r="44" spans="1:29" ht="67.5" hidden="1" x14ac:dyDescent="0.25">
      <c r="A44" s="238" t="s">
        <v>58</v>
      </c>
      <c r="B44" s="239" t="s">
        <v>59</v>
      </c>
      <c r="C44" s="240" t="s">
        <v>383</v>
      </c>
      <c r="D44" s="238" t="s">
        <v>208</v>
      </c>
      <c r="E44" s="238" t="s">
        <v>222</v>
      </c>
      <c r="F44" s="238" t="s">
        <v>210</v>
      </c>
      <c r="G44" s="238" t="s">
        <v>217</v>
      </c>
      <c r="H44" s="238" t="s">
        <v>1</v>
      </c>
      <c r="I44" s="238" t="s">
        <v>1</v>
      </c>
      <c r="J44" s="238" t="s">
        <v>1</v>
      </c>
      <c r="K44" s="238" t="s">
        <v>1</v>
      </c>
      <c r="L44" s="238" t="s">
        <v>1</v>
      </c>
      <c r="M44" s="238" t="s">
        <v>30</v>
      </c>
      <c r="N44" s="238" t="s">
        <v>204</v>
      </c>
      <c r="O44" s="238" t="s">
        <v>32</v>
      </c>
      <c r="P44" s="291" t="s">
        <v>384</v>
      </c>
      <c r="Q44" s="652">
        <v>694632457</v>
      </c>
      <c r="R44" s="652"/>
      <c r="S44" s="651">
        <v>0</v>
      </c>
      <c r="T44" s="379">
        <v>694632457</v>
      </c>
      <c r="U44" s="665"/>
      <c r="V44" s="651">
        <v>0</v>
      </c>
      <c r="W44" s="379">
        <v>0</v>
      </c>
      <c r="X44" s="379">
        <v>0</v>
      </c>
      <c r="Y44" s="651">
        <v>0</v>
      </c>
      <c r="Z44" s="379">
        <v>0</v>
      </c>
      <c r="AA44" s="380"/>
      <c r="AB44" s="529"/>
      <c r="AC44" s="529"/>
    </row>
    <row r="45" spans="1:29" ht="56.25" x14ac:dyDescent="0.25">
      <c r="A45" s="238" t="s">
        <v>56</v>
      </c>
      <c r="B45" s="243" t="s">
        <v>456</v>
      </c>
      <c r="C45" s="240" t="s">
        <v>131</v>
      </c>
      <c r="D45" s="238" t="s">
        <v>29</v>
      </c>
      <c r="E45" s="238" t="s">
        <v>188</v>
      </c>
      <c r="F45" s="238" t="s">
        <v>199</v>
      </c>
      <c r="G45" s="238" t="s">
        <v>186</v>
      </c>
      <c r="H45" s="238" t="s">
        <v>200</v>
      </c>
      <c r="I45" s="238"/>
      <c r="J45" s="238"/>
      <c r="K45" s="238"/>
      <c r="L45" s="238"/>
      <c r="M45" s="238" t="s">
        <v>30</v>
      </c>
      <c r="N45" s="238" t="s">
        <v>31</v>
      </c>
      <c r="O45" s="238" t="s">
        <v>32</v>
      </c>
      <c r="P45" s="291" t="s">
        <v>398</v>
      </c>
      <c r="Q45" s="1034">
        <v>13993198900</v>
      </c>
      <c r="R45" s="1109">
        <v>13993198900</v>
      </c>
      <c r="S45" s="1109">
        <v>0</v>
      </c>
      <c r="T45" s="1109">
        <v>13993198900</v>
      </c>
      <c r="U45" s="1109">
        <v>0</v>
      </c>
      <c r="V45" s="1109">
        <v>13963396556.290001</v>
      </c>
      <c r="W45" s="1109">
        <v>29802343.710000001</v>
      </c>
      <c r="X45" s="1109">
        <v>6126633152.1899996</v>
      </c>
      <c r="Y45" s="1109">
        <v>2516853593.6700001</v>
      </c>
      <c r="Z45" s="1109">
        <v>2516853593.6700001</v>
      </c>
      <c r="AA45" s="1109">
        <v>2516853593.6700001</v>
      </c>
      <c r="AB45" s="1037">
        <v>612644760.66999996</v>
      </c>
      <c r="AC45" s="629"/>
    </row>
    <row r="46" spans="1:29" ht="55.5" customHeight="1" x14ac:dyDescent="0.25">
      <c r="A46" s="238" t="s">
        <v>54</v>
      </c>
      <c r="B46" s="243" t="s">
        <v>55</v>
      </c>
      <c r="C46" s="240" t="s">
        <v>131</v>
      </c>
      <c r="D46" s="238" t="s">
        <v>29</v>
      </c>
      <c r="E46" s="238" t="s">
        <v>188</v>
      </c>
      <c r="F46" s="238" t="s">
        <v>199</v>
      </c>
      <c r="G46" s="238" t="s">
        <v>186</v>
      </c>
      <c r="H46" s="238" t="s">
        <v>200</v>
      </c>
      <c r="I46" s="238"/>
      <c r="J46" s="238"/>
      <c r="K46" s="238"/>
      <c r="L46" s="238"/>
      <c r="M46" s="138" t="s">
        <v>30</v>
      </c>
      <c r="N46" s="238" t="s">
        <v>31</v>
      </c>
      <c r="O46" s="238" t="s">
        <v>32</v>
      </c>
      <c r="P46" s="378" t="s">
        <v>398</v>
      </c>
      <c r="Q46" s="1034">
        <v>10615530200</v>
      </c>
      <c r="R46" s="1109">
        <v>10615530200</v>
      </c>
      <c r="S46" s="1109">
        <v>0</v>
      </c>
      <c r="T46" s="1109">
        <v>10615530200</v>
      </c>
      <c r="U46" s="1109">
        <v>0</v>
      </c>
      <c r="V46" s="1109">
        <v>365530200</v>
      </c>
      <c r="W46" s="1109">
        <v>10250000000</v>
      </c>
      <c r="X46" s="1109">
        <v>63000000</v>
      </c>
      <c r="Y46" s="1109">
        <v>36900000</v>
      </c>
      <c r="Z46" s="1109">
        <v>36900000</v>
      </c>
      <c r="AA46" s="1109">
        <v>36900000</v>
      </c>
      <c r="AB46" s="1037">
        <v>9900000</v>
      </c>
      <c r="AC46" s="629"/>
    </row>
    <row r="47" spans="1:29" ht="56.25" x14ac:dyDescent="0.25">
      <c r="A47" s="238" t="s">
        <v>52</v>
      </c>
      <c r="B47" s="243" t="s">
        <v>53</v>
      </c>
      <c r="C47" s="240" t="s">
        <v>131</v>
      </c>
      <c r="D47" s="238" t="s">
        <v>29</v>
      </c>
      <c r="E47" s="238" t="s">
        <v>188</v>
      </c>
      <c r="F47" s="238" t="s">
        <v>199</v>
      </c>
      <c r="G47" s="238" t="s">
        <v>186</v>
      </c>
      <c r="H47" s="238" t="s">
        <v>200</v>
      </c>
      <c r="I47" s="238"/>
      <c r="J47" s="238"/>
      <c r="K47" s="238"/>
      <c r="L47" s="238"/>
      <c r="M47" s="238" t="s">
        <v>30</v>
      </c>
      <c r="N47" s="238" t="s">
        <v>31</v>
      </c>
      <c r="O47" s="238" t="s">
        <v>32</v>
      </c>
      <c r="P47" s="291" t="s">
        <v>398</v>
      </c>
      <c r="Q47" s="1034">
        <v>13028150700</v>
      </c>
      <c r="R47" s="1109">
        <v>13028150700</v>
      </c>
      <c r="S47" s="1109">
        <v>0</v>
      </c>
      <c r="T47" s="1109">
        <v>13028150700</v>
      </c>
      <c r="U47" s="1109">
        <v>0</v>
      </c>
      <c r="V47" s="1109">
        <v>0</v>
      </c>
      <c r="W47" s="1109">
        <v>13028150700</v>
      </c>
      <c r="X47" s="1109">
        <v>0</v>
      </c>
      <c r="Y47" s="1109">
        <v>0</v>
      </c>
      <c r="Z47" s="1109">
        <v>0</v>
      </c>
      <c r="AA47" s="1109">
        <v>0</v>
      </c>
      <c r="AB47" s="1037">
        <v>0</v>
      </c>
      <c r="AC47" s="629"/>
    </row>
    <row r="48" spans="1:29" s="529" customFormat="1" ht="22.5" customHeight="1" x14ac:dyDescent="0.25">
      <c r="A48" s="1030" t="s">
        <v>1</v>
      </c>
      <c r="B48" s="1031" t="s">
        <v>1</v>
      </c>
      <c r="C48" s="1032" t="s">
        <v>1</v>
      </c>
      <c r="D48" s="1030" t="s">
        <v>1</v>
      </c>
      <c r="E48" s="1030" t="s">
        <v>1</v>
      </c>
      <c r="F48" s="1030" t="s">
        <v>1</v>
      </c>
      <c r="G48" s="1030" t="s">
        <v>1</v>
      </c>
      <c r="H48" s="1030" t="s">
        <v>1</v>
      </c>
      <c r="I48" s="1030" t="s">
        <v>1</v>
      </c>
      <c r="J48" s="1030" t="s">
        <v>1</v>
      </c>
      <c r="K48" s="1030" t="s">
        <v>1</v>
      </c>
      <c r="L48" s="1030" t="s">
        <v>1</v>
      </c>
      <c r="M48" s="1030" t="s">
        <v>1</v>
      </c>
      <c r="N48" s="1030" t="s">
        <v>1</v>
      </c>
      <c r="O48" s="1030" t="s">
        <v>1</v>
      </c>
      <c r="P48" s="1031" t="s">
        <v>1</v>
      </c>
      <c r="Q48" s="380">
        <f>+Q20+Q45+Q46+Q47</f>
        <v>48252410000</v>
      </c>
      <c r="R48" s="380">
        <f t="shared" ref="R48:Z48" si="1">+R20+R45+R46+R47</f>
        <v>48217471601</v>
      </c>
      <c r="S48" s="380">
        <f>+S20+S45+S46+S47</f>
        <v>0</v>
      </c>
      <c r="T48" s="380">
        <f>+T20+T45+T46+T47</f>
        <v>48252410000</v>
      </c>
      <c r="U48" s="379">
        <f>+U20+U45+U46+U47</f>
        <v>0</v>
      </c>
      <c r="V48" s="380">
        <f t="shared" si="1"/>
        <v>18818325957.290001</v>
      </c>
      <c r="W48" s="380">
        <f t="shared" si="1"/>
        <v>29434084042.709999</v>
      </c>
      <c r="X48" s="380">
        <f>+X20+X45+X46+X47</f>
        <v>10326355388.189999</v>
      </c>
      <c r="Y48" s="380">
        <f t="shared" si="1"/>
        <v>4029317943.6700001</v>
      </c>
      <c r="Z48" s="380">
        <f t="shared" si="1"/>
        <v>4029317943.6700001</v>
      </c>
      <c r="AA48" s="380">
        <f>+AA20+AA45+AA46+AA47</f>
        <v>4029317943.6700001</v>
      </c>
    </row>
    <row r="49" spans="1:27" s="529" customFormat="1" ht="30" customHeight="1" x14ac:dyDescent="0.25">
      <c r="A49" s="1030" t="s">
        <v>1</v>
      </c>
      <c r="B49" s="1031" t="s">
        <v>1</v>
      </c>
      <c r="C49" s="1032" t="s">
        <v>1</v>
      </c>
      <c r="D49" s="1030" t="s">
        <v>1</v>
      </c>
      <c r="E49" s="1030" t="s">
        <v>1</v>
      </c>
      <c r="F49" s="1030" t="s">
        <v>1</v>
      </c>
      <c r="G49" s="1030" t="s">
        <v>1</v>
      </c>
      <c r="H49" s="1030" t="s">
        <v>1</v>
      </c>
      <c r="I49" s="1030" t="s">
        <v>1</v>
      </c>
      <c r="J49" s="1030" t="s">
        <v>1</v>
      </c>
      <c r="K49" s="1030" t="s">
        <v>1</v>
      </c>
      <c r="L49" s="1030" t="s">
        <v>1</v>
      </c>
      <c r="M49" s="1030" t="s">
        <v>1</v>
      </c>
      <c r="N49" s="1030" t="s">
        <v>1</v>
      </c>
      <c r="O49" s="1030" t="s">
        <v>1</v>
      </c>
      <c r="P49" s="632" t="s">
        <v>480</v>
      </c>
      <c r="Q49" s="1033" t="e">
        <f>+#REF!</f>
        <v>#REF!</v>
      </c>
      <c r="R49" s="1033" t="e">
        <f>+#REF!</f>
        <v>#REF!</v>
      </c>
      <c r="S49" s="1033" t="e">
        <f>+#REF!</f>
        <v>#REF!</v>
      </c>
      <c r="T49" s="1033" t="e">
        <f>+#REF!</f>
        <v>#REF!</v>
      </c>
      <c r="U49" s="1033" t="e">
        <f>+#REF!</f>
        <v>#REF!</v>
      </c>
      <c r="V49" s="1033" t="e">
        <f>+#REF!</f>
        <v>#REF!</v>
      </c>
      <c r="W49" s="1033" t="e">
        <f>+#REF!</f>
        <v>#REF!</v>
      </c>
      <c r="X49" s="1033" t="e">
        <f>+#REF!</f>
        <v>#REF!</v>
      </c>
      <c r="Y49" s="1033" t="e">
        <f>+#REF!</f>
        <v>#REF!</v>
      </c>
      <c r="Z49" s="1033" t="e">
        <f>+#REF!</f>
        <v>#REF!</v>
      </c>
      <c r="AA49" s="1033" t="e">
        <f>+#REF!</f>
        <v>#REF!</v>
      </c>
    </row>
    <row r="51" spans="1:27" x14ac:dyDescent="0.25">
      <c r="C51" s="954"/>
      <c r="D51" s="954"/>
      <c r="E51" s="954"/>
      <c r="F51" s="954"/>
      <c r="G51" s="954"/>
      <c r="H51" s="954"/>
      <c r="I51" s="954"/>
      <c r="J51" s="954"/>
      <c r="K51" s="954"/>
      <c r="L51" s="954"/>
      <c r="M51" s="954"/>
      <c r="N51" s="954"/>
      <c r="O51" s="954"/>
      <c r="P51" s="954"/>
      <c r="Q51" s="955" t="e">
        <f>+Q48-Q49</f>
        <v>#REF!</v>
      </c>
      <c r="R51" s="955" t="e">
        <f>+R48-R49</f>
        <v>#REF!</v>
      </c>
      <c r="S51" s="955" t="e">
        <f>+S48-S49</f>
        <v>#REF!</v>
      </c>
      <c r="T51" s="955" t="e">
        <f>+T48-T49</f>
        <v>#REF!</v>
      </c>
      <c r="U51" s="955" t="e">
        <f t="shared" ref="U51:AA51" si="2">+U48-U49</f>
        <v>#REF!</v>
      </c>
      <c r="V51" s="955" t="e">
        <f t="shared" si="2"/>
        <v>#REF!</v>
      </c>
      <c r="W51" s="955" t="e">
        <f t="shared" si="2"/>
        <v>#REF!</v>
      </c>
      <c r="X51" s="955" t="e">
        <f t="shared" si="2"/>
        <v>#REF!</v>
      </c>
      <c r="Y51" s="955" t="e">
        <f t="shared" si="2"/>
        <v>#REF!</v>
      </c>
      <c r="Z51" s="955" t="e">
        <f t="shared" si="2"/>
        <v>#REF!</v>
      </c>
      <c r="AA51" s="955" t="e">
        <f t="shared" si="2"/>
        <v>#REF!</v>
      </c>
    </row>
    <row r="52" spans="1:27" x14ac:dyDescent="0.25">
      <c r="S52" s="385"/>
    </row>
    <row r="53" spans="1:27" x14ac:dyDescent="0.25">
      <c r="R53" s="385">
        <f>+Q48+R48</f>
        <v>96469881601</v>
      </c>
    </row>
    <row r="54" spans="1:27" x14ac:dyDescent="0.25">
      <c r="Q54" s="385"/>
      <c r="R54" s="385"/>
      <c r="S54" s="385"/>
      <c r="T54" s="385"/>
      <c r="U54" s="385"/>
      <c r="V54" s="385"/>
      <c r="W54" s="385"/>
      <c r="X54" s="385"/>
      <c r="Y54" s="385"/>
      <c r="Z54" s="385"/>
      <c r="AA54" s="385"/>
    </row>
    <row r="55" spans="1:27" x14ac:dyDescent="0.25">
      <c r="C55" s="531" t="s">
        <v>605</v>
      </c>
      <c r="P55" s="650" t="e">
        <f>+Q20/Q49</f>
        <v>#REF!</v>
      </c>
      <c r="Q55" s="385" t="e">
        <f>+U49*P55</f>
        <v>#REF!</v>
      </c>
      <c r="R55" s="385">
        <f>+S20-R20</f>
        <v>-10580591801</v>
      </c>
      <c r="S55" s="385" t="e">
        <f>+T54*P55</f>
        <v>#REF!</v>
      </c>
      <c r="T55" s="385"/>
      <c r="U55" s="385"/>
      <c r="V55" s="385"/>
      <c r="W55" s="385"/>
      <c r="X55" s="385"/>
      <c r="Y55" s="385"/>
      <c r="Z55" s="385"/>
      <c r="AA55" s="385"/>
    </row>
    <row r="56" spans="1:27" x14ac:dyDescent="0.25">
      <c r="C56" s="531" t="s">
        <v>606</v>
      </c>
      <c r="P56" s="650" t="e">
        <f>+Q45/Q49</f>
        <v>#REF!</v>
      </c>
      <c r="Q56" s="385" t="e">
        <f>+U49*P56</f>
        <v>#REF!</v>
      </c>
      <c r="R56" s="385">
        <f>+S45-R45</f>
        <v>-13993198900</v>
      </c>
      <c r="S56" s="385" t="e">
        <f>+T54*P56</f>
        <v>#REF!</v>
      </c>
      <c r="T56" s="385"/>
      <c r="U56" s="385"/>
      <c r="V56" s="385"/>
      <c r="W56" s="385"/>
      <c r="X56" s="385"/>
      <c r="Y56" s="385"/>
      <c r="Z56" s="385"/>
      <c r="AA56" s="385"/>
    </row>
    <row r="57" spans="1:27" x14ac:dyDescent="0.25">
      <c r="C57" s="531" t="s">
        <v>656</v>
      </c>
      <c r="P57" s="650" t="e">
        <f>+Q46/Q49</f>
        <v>#REF!</v>
      </c>
      <c r="Q57" s="385" t="e">
        <f>+U49*P57</f>
        <v>#REF!</v>
      </c>
      <c r="R57" s="385">
        <f>+S46-R46</f>
        <v>-10615530200</v>
      </c>
      <c r="S57" s="385" t="e">
        <f>+T54*P57</f>
        <v>#REF!</v>
      </c>
      <c r="T57" s="385"/>
      <c r="U57" s="385"/>
      <c r="V57" s="648"/>
      <c r="W57" s="385"/>
      <c r="X57" s="385"/>
      <c r="Y57" s="385"/>
      <c r="Z57" s="385"/>
      <c r="AA57" s="385"/>
    </row>
    <row r="58" spans="1:27" x14ac:dyDescent="0.25">
      <c r="C58" s="531" t="s">
        <v>657</v>
      </c>
      <c r="P58" s="650" t="e">
        <f>+Q47/Q49</f>
        <v>#REF!</v>
      </c>
      <c r="Q58" s="385" t="e">
        <f>+U49*P58</f>
        <v>#REF!</v>
      </c>
      <c r="R58" s="385">
        <f>+S47-R47</f>
        <v>-13028150700</v>
      </c>
      <c r="S58" s="385" t="e">
        <f>+T54*P58</f>
        <v>#REF!</v>
      </c>
      <c r="T58" s="385"/>
      <c r="U58" s="385"/>
      <c r="V58" s="385"/>
      <c r="W58" s="385"/>
      <c r="X58" s="385"/>
      <c r="Y58" s="385"/>
      <c r="Z58" s="386"/>
      <c r="AA58" s="385"/>
    </row>
    <row r="59" spans="1:27" x14ac:dyDescent="0.25">
      <c r="P59" s="653" t="e">
        <f>SUM(P55:P58)</f>
        <v>#REF!</v>
      </c>
      <c r="Q59" s="385" t="e">
        <f>SUM(Q55:Q58)</f>
        <v>#REF!</v>
      </c>
      <c r="R59" s="385">
        <f>SUM(R55:R58)</f>
        <v>-48217471601</v>
      </c>
      <c r="S59" s="385" t="e">
        <f>SUM(S55:S58)</f>
        <v>#REF!</v>
      </c>
      <c r="T59" s="385"/>
      <c r="U59" s="385"/>
      <c r="V59" s="385"/>
      <c r="W59" s="385"/>
      <c r="X59" s="385"/>
      <c r="Y59" s="385"/>
      <c r="Z59" s="385"/>
      <c r="AA59" s="385"/>
    </row>
    <row r="60" spans="1:27" x14ac:dyDescent="0.25">
      <c r="Q60" s="385"/>
      <c r="R60" s="385"/>
      <c r="S60" s="385"/>
      <c r="T60" s="385"/>
      <c r="U60" s="385"/>
      <c r="V60" s="385"/>
      <c r="W60" s="385"/>
      <c r="X60" s="385"/>
      <c r="Y60" s="385"/>
      <c r="Z60" s="385"/>
      <c r="AA60" s="385"/>
    </row>
    <row r="61" spans="1:27" x14ac:dyDescent="0.25">
      <c r="Q61" s="385"/>
      <c r="R61" s="385"/>
      <c r="S61" s="385"/>
      <c r="T61" s="385"/>
      <c r="U61" s="385"/>
      <c r="V61" s="385"/>
      <c r="W61" s="385"/>
      <c r="X61" s="385"/>
      <c r="Y61" s="385"/>
      <c r="Z61" s="385"/>
      <c r="AA61" s="385"/>
    </row>
  </sheetData>
  <pageMargins left="0.78740157480314998" right="0.78740157480314998" top="0.78740157480314998" bottom="0.78740157480314998" header="0.78740157480314998" footer="0.78740157480314998"/>
  <pageSetup paperSize="5"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3"/>
  <sheetViews>
    <sheetView topLeftCell="P2" workbookViewId="0">
      <selection activeCell="Y54" sqref="Y54"/>
    </sheetView>
  </sheetViews>
  <sheetFormatPr baseColWidth="10" defaultColWidth="9.140625" defaultRowHeight="63.75" customHeight="1" x14ac:dyDescent="0.25"/>
  <cols>
    <col min="1" max="1" width="12" customWidth="1"/>
    <col min="2" max="2" width="19.42578125" customWidth="1"/>
    <col min="3" max="3" width="11" customWidth="1"/>
    <col min="4" max="14" width="9.140625" hidden="1" customWidth="1"/>
    <col min="15" max="15" width="7.28515625" hidden="1" customWidth="1"/>
    <col min="16" max="16" width="49.4257812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x14ac:dyDescent="0.25">
      <c r="A1" s="89" t="s">
        <v>0</v>
      </c>
      <c r="B1" s="89">
        <v>2024</v>
      </c>
      <c r="C1" s="90" t="s">
        <v>1</v>
      </c>
      <c r="D1" s="90" t="s">
        <v>1</v>
      </c>
      <c r="E1" s="90" t="s">
        <v>1</v>
      </c>
      <c r="F1" s="90" t="s">
        <v>1</v>
      </c>
      <c r="G1" s="90" t="s">
        <v>1</v>
      </c>
      <c r="H1" s="90" t="s">
        <v>1</v>
      </c>
      <c r="I1" s="90" t="s">
        <v>1</v>
      </c>
      <c r="J1" s="90" t="s">
        <v>1</v>
      </c>
      <c r="K1" s="90" t="s">
        <v>1</v>
      </c>
      <c r="L1" s="90" t="s">
        <v>1</v>
      </c>
      <c r="M1" s="90" t="s">
        <v>1</v>
      </c>
      <c r="N1" s="90" t="s">
        <v>1</v>
      </c>
      <c r="O1" s="90" t="s">
        <v>1</v>
      </c>
      <c r="P1" s="90" t="s">
        <v>1</v>
      </c>
      <c r="Q1" s="1121" t="s">
        <v>446</v>
      </c>
      <c r="R1" s="1121"/>
      <c r="S1" s="1121"/>
      <c r="T1" s="90" t="s">
        <v>1</v>
      </c>
      <c r="U1" s="90" t="s">
        <v>1</v>
      </c>
      <c r="V1" s="90" t="s">
        <v>1</v>
      </c>
      <c r="W1" s="90" t="s">
        <v>1</v>
      </c>
      <c r="X1" s="90" t="s">
        <v>1</v>
      </c>
      <c r="Y1" s="90" t="s">
        <v>1</v>
      </c>
      <c r="Z1" s="90" t="s">
        <v>1</v>
      </c>
      <c r="AA1" s="90" t="s">
        <v>1</v>
      </c>
    </row>
    <row r="2" spans="1:27" ht="14.25" customHeight="1" x14ac:dyDescent="0.25">
      <c r="A2" s="89" t="s">
        <v>2</v>
      </c>
      <c r="B2" s="89" t="s">
        <v>3</v>
      </c>
      <c r="C2" s="90" t="s">
        <v>1</v>
      </c>
      <c r="D2" s="90" t="s">
        <v>1</v>
      </c>
      <c r="E2" s="90" t="s">
        <v>1</v>
      </c>
      <c r="F2" s="90" t="s">
        <v>1</v>
      </c>
      <c r="G2" s="90" t="s">
        <v>1</v>
      </c>
      <c r="H2" s="90" t="s">
        <v>1</v>
      </c>
      <c r="I2" s="90" t="s">
        <v>1</v>
      </c>
      <c r="J2" s="90" t="s">
        <v>1</v>
      </c>
      <c r="K2" s="90" t="s">
        <v>1</v>
      </c>
      <c r="L2" s="90" t="s">
        <v>1</v>
      </c>
      <c r="M2" s="90" t="s">
        <v>1</v>
      </c>
      <c r="N2" s="90" t="s">
        <v>1</v>
      </c>
      <c r="O2" s="90" t="s">
        <v>1</v>
      </c>
      <c r="P2" s="90" t="s">
        <v>1</v>
      </c>
      <c r="Q2" s="90" t="s">
        <v>1</v>
      </c>
      <c r="R2" s="90" t="s">
        <v>1</v>
      </c>
      <c r="S2" s="90" t="s">
        <v>1</v>
      </c>
      <c r="T2" s="90" t="s">
        <v>1</v>
      </c>
      <c r="U2" s="90" t="s">
        <v>1</v>
      </c>
      <c r="V2" s="90" t="s">
        <v>1</v>
      </c>
      <c r="W2" s="90" t="s">
        <v>1</v>
      </c>
      <c r="X2" s="90" t="s">
        <v>1</v>
      </c>
      <c r="Y2" s="90" t="s">
        <v>1</v>
      </c>
      <c r="Z2" s="90" t="s">
        <v>1</v>
      </c>
      <c r="AA2" s="90" t="s">
        <v>1</v>
      </c>
    </row>
    <row r="3" spans="1:27" ht="20.25" customHeight="1" x14ac:dyDescent="0.25">
      <c r="A3" s="89" t="s">
        <v>4</v>
      </c>
      <c r="B3" s="292" t="e">
        <f>+'BASE SENTENCIA'!B3</f>
        <v>#REF!</v>
      </c>
      <c r="C3" s="90" t="s">
        <v>1</v>
      </c>
      <c r="D3" s="90" t="s">
        <v>1</v>
      </c>
      <c r="E3" s="90" t="s">
        <v>1</v>
      </c>
      <c r="F3" s="90" t="s">
        <v>1</v>
      </c>
      <c r="G3" s="90" t="s">
        <v>1</v>
      </c>
      <c r="H3" s="90" t="s">
        <v>1</v>
      </c>
      <c r="I3" s="90" t="s">
        <v>1</v>
      </c>
      <c r="J3" s="90" t="s">
        <v>1</v>
      </c>
      <c r="K3" s="90" t="s">
        <v>1</v>
      </c>
      <c r="L3" s="90" t="s">
        <v>1</v>
      </c>
      <c r="M3" s="90" t="s">
        <v>1</v>
      </c>
      <c r="N3" s="90" t="s">
        <v>1</v>
      </c>
      <c r="O3" s="90" t="s">
        <v>1</v>
      </c>
      <c r="P3" s="90" t="s">
        <v>1</v>
      </c>
      <c r="Q3" s="135">
        <v>1000000</v>
      </c>
      <c r="R3" s="90" t="s">
        <v>1</v>
      </c>
      <c r="S3" s="90" t="s">
        <v>1</v>
      </c>
      <c r="T3" s="90" t="s">
        <v>1</v>
      </c>
      <c r="U3" s="90" t="s">
        <v>1</v>
      </c>
      <c r="V3" s="90" t="s">
        <v>1</v>
      </c>
      <c r="W3" s="90" t="s">
        <v>1</v>
      </c>
      <c r="X3" s="90" t="s">
        <v>1</v>
      </c>
      <c r="Y3" s="90" t="s">
        <v>1</v>
      </c>
      <c r="Z3" s="90" t="s">
        <v>1</v>
      </c>
      <c r="AA3" s="90" t="s">
        <v>1</v>
      </c>
    </row>
    <row r="4" spans="1:27" ht="37.5" customHeight="1" x14ac:dyDescent="0.25">
      <c r="A4" s="89" t="s">
        <v>5</v>
      </c>
      <c r="B4" s="89" t="s">
        <v>6</v>
      </c>
      <c r="C4" s="89" t="s">
        <v>7</v>
      </c>
      <c r="D4" s="89" t="s">
        <v>8</v>
      </c>
      <c r="E4" s="89" t="s">
        <v>9</v>
      </c>
      <c r="F4" s="89" t="s">
        <v>10</v>
      </c>
      <c r="G4" s="89" t="s">
        <v>11</v>
      </c>
      <c r="H4" s="89" t="s">
        <v>12</v>
      </c>
      <c r="I4" s="89" t="s">
        <v>13</v>
      </c>
      <c r="J4" s="89" t="s">
        <v>14</v>
      </c>
      <c r="K4" s="89" t="s">
        <v>15</v>
      </c>
      <c r="L4" s="89" t="s">
        <v>184</v>
      </c>
      <c r="M4" s="89" t="s">
        <v>16</v>
      </c>
      <c r="N4" s="89" t="s">
        <v>17</v>
      </c>
      <c r="O4" s="89" t="s">
        <v>18</v>
      </c>
      <c r="P4" s="89" t="s">
        <v>19</v>
      </c>
      <c r="Q4" s="89" t="s">
        <v>20</v>
      </c>
      <c r="R4" s="89" t="s">
        <v>21</v>
      </c>
      <c r="S4" s="89" t="s">
        <v>22</v>
      </c>
      <c r="T4" s="89" t="s">
        <v>95</v>
      </c>
      <c r="U4" s="89" t="s">
        <v>23</v>
      </c>
      <c r="V4" s="89" t="s">
        <v>24</v>
      </c>
      <c r="W4" s="89" t="s">
        <v>185</v>
      </c>
      <c r="X4" s="89" t="s">
        <v>25</v>
      </c>
      <c r="Y4" s="89" t="s">
        <v>26</v>
      </c>
      <c r="Z4" s="89" t="s">
        <v>27</v>
      </c>
      <c r="AA4" s="89" t="s">
        <v>28</v>
      </c>
    </row>
    <row r="5" spans="1:27" ht="63.75" hidden="1" customHeight="1" x14ac:dyDescent="0.25">
      <c r="A5" s="91" t="s">
        <v>58</v>
      </c>
      <c r="B5" s="92" t="s">
        <v>59</v>
      </c>
      <c r="C5" s="93" t="s">
        <v>100</v>
      </c>
      <c r="D5" s="91" t="s">
        <v>29</v>
      </c>
      <c r="E5" s="91" t="s">
        <v>186</v>
      </c>
      <c r="F5" s="91" t="s">
        <v>186</v>
      </c>
      <c r="G5" s="91" t="s">
        <v>186</v>
      </c>
      <c r="H5" s="91"/>
      <c r="I5" s="91"/>
      <c r="J5" s="91"/>
      <c r="K5" s="91"/>
      <c r="L5" s="91"/>
      <c r="M5" s="91" t="s">
        <v>30</v>
      </c>
      <c r="N5" s="91" t="s">
        <v>31</v>
      </c>
      <c r="O5" s="91" t="s">
        <v>32</v>
      </c>
      <c r="P5" s="92" t="s">
        <v>101</v>
      </c>
      <c r="Q5" s="94">
        <v>23550.499999</v>
      </c>
      <c r="R5" s="94">
        <v>9.9999999999999995E-7</v>
      </c>
      <c r="S5" s="94">
        <v>0</v>
      </c>
      <c r="T5" s="94">
        <v>23550.5</v>
      </c>
      <c r="U5" s="94">
        <v>0</v>
      </c>
      <c r="V5" s="94">
        <v>13079.841163499999</v>
      </c>
      <c r="W5" s="94">
        <v>10470.658836500001</v>
      </c>
      <c r="X5" s="94">
        <v>1484.369794</v>
      </c>
      <c r="Y5" s="94">
        <v>1444.5872139999999</v>
      </c>
      <c r="Z5" s="94">
        <v>1444.5872139999999</v>
      </c>
      <c r="AA5" s="94">
        <v>1444.5872139999999</v>
      </c>
    </row>
    <row r="6" spans="1:27" ht="63.75" hidden="1" customHeight="1" x14ac:dyDescent="0.25">
      <c r="A6" s="91" t="s">
        <v>58</v>
      </c>
      <c r="B6" s="92" t="s">
        <v>59</v>
      </c>
      <c r="C6" s="93" t="s">
        <v>102</v>
      </c>
      <c r="D6" s="91" t="s">
        <v>29</v>
      </c>
      <c r="E6" s="91" t="s">
        <v>186</v>
      </c>
      <c r="F6" s="91" t="s">
        <v>186</v>
      </c>
      <c r="G6" s="91" t="s">
        <v>187</v>
      </c>
      <c r="H6" s="91"/>
      <c r="I6" s="91"/>
      <c r="J6" s="91"/>
      <c r="K6" s="91"/>
      <c r="L6" s="91"/>
      <c r="M6" s="91" t="s">
        <v>30</v>
      </c>
      <c r="N6" s="91" t="s">
        <v>31</v>
      </c>
      <c r="O6" s="91" t="s">
        <v>32</v>
      </c>
      <c r="P6" s="92" t="s">
        <v>103</v>
      </c>
      <c r="Q6" s="94">
        <v>7317.1</v>
      </c>
      <c r="R6" s="94">
        <v>0</v>
      </c>
      <c r="S6" s="94">
        <v>0</v>
      </c>
      <c r="T6" s="94">
        <v>7317.1</v>
      </c>
      <c r="U6" s="94">
        <v>0</v>
      </c>
      <c r="V6" s="94">
        <v>760.72953199999995</v>
      </c>
      <c r="W6" s="94">
        <v>6556.3704680000001</v>
      </c>
      <c r="X6" s="94">
        <v>0</v>
      </c>
      <c r="Y6" s="94">
        <v>0</v>
      </c>
      <c r="Z6" s="94">
        <v>0</v>
      </c>
      <c r="AA6" s="94">
        <v>0</v>
      </c>
    </row>
    <row r="7" spans="1:27" ht="63.75" hidden="1" customHeight="1" x14ac:dyDescent="0.25">
      <c r="A7" s="91" t="s">
        <v>58</v>
      </c>
      <c r="B7" s="92" t="s">
        <v>59</v>
      </c>
      <c r="C7" s="93" t="s">
        <v>104</v>
      </c>
      <c r="D7" s="91" t="s">
        <v>29</v>
      </c>
      <c r="E7" s="91" t="s">
        <v>186</v>
      </c>
      <c r="F7" s="91" t="s">
        <v>186</v>
      </c>
      <c r="G7" s="91" t="s">
        <v>188</v>
      </c>
      <c r="H7" s="91"/>
      <c r="I7" s="91"/>
      <c r="J7" s="91"/>
      <c r="K7" s="91"/>
      <c r="L7" s="91"/>
      <c r="M7" s="91" t="s">
        <v>30</v>
      </c>
      <c r="N7" s="91" t="s">
        <v>31</v>
      </c>
      <c r="O7" s="91" t="s">
        <v>32</v>
      </c>
      <c r="P7" s="92" t="s">
        <v>105</v>
      </c>
      <c r="Q7" s="94">
        <v>3836.2</v>
      </c>
      <c r="R7" s="94">
        <v>0</v>
      </c>
      <c r="S7" s="94">
        <v>0</v>
      </c>
      <c r="T7" s="94">
        <v>3836.2</v>
      </c>
      <c r="U7" s="94">
        <v>0</v>
      </c>
      <c r="V7" s="94">
        <v>1963.1513445000001</v>
      </c>
      <c r="W7" s="94">
        <v>1873.0486555</v>
      </c>
      <c r="X7" s="94">
        <v>214.901128</v>
      </c>
      <c r="Y7" s="94">
        <v>162.82080999999999</v>
      </c>
      <c r="Z7" s="94">
        <v>162.82080999999999</v>
      </c>
      <c r="AA7" s="94">
        <v>162.82080999999999</v>
      </c>
    </row>
    <row r="8" spans="1:27" ht="63.75" hidden="1" customHeight="1" x14ac:dyDescent="0.25">
      <c r="A8" s="91" t="s">
        <v>58</v>
      </c>
      <c r="B8" s="92" t="s">
        <v>59</v>
      </c>
      <c r="C8" s="93" t="s">
        <v>106</v>
      </c>
      <c r="D8" s="91" t="s">
        <v>29</v>
      </c>
      <c r="E8" s="91" t="s">
        <v>187</v>
      </c>
      <c r="F8" s="91" t="s">
        <v>186</v>
      </c>
      <c r="G8" s="91"/>
      <c r="H8" s="91"/>
      <c r="I8" s="91"/>
      <c r="J8" s="91"/>
      <c r="K8" s="91"/>
      <c r="L8" s="91"/>
      <c r="M8" s="91" t="s">
        <v>30</v>
      </c>
      <c r="N8" s="91" t="s">
        <v>31</v>
      </c>
      <c r="O8" s="91" t="s">
        <v>32</v>
      </c>
      <c r="P8" s="92" t="s">
        <v>107</v>
      </c>
      <c r="Q8" s="94">
        <v>20.2</v>
      </c>
      <c r="R8" s="94">
        <v>7</v>
      </c>
      <c r="S8" s="94">
        <v>7</v>
      </c>
      <c r="T8" s="94">
        <v>20.2</v>
      </c>
      <c r="U8" s="94">
        <v>0</v>
      </c>
      <c r="V8" s="94">
        <v>20.2</v>
      </c>
      <c r="W8" s="94">
        <v>0</v>
      </c>
      <c r="X8" s="94">
        <v>0</v>
      </c>
      <c r="Y8" s="94">
        <v>0</v>
      </c>
      <c r="Z8" s="94">
        <v>0</v>
      </c>
      <c r="AA8" s="94">
        <v>0</v>
      </c>
    </row>
    <row r="9" spans="1:27" ht="63.75" hidden="1" customHeight="1" x14ac:dyDescent="0.25">
      <c r="A9" s="91" t="s">
        <v>58</v>
      </c>
      <c r="B9" s="92" t="s">
        <v>59</v>
      </c>
      <c r="C9" s="93" t="s">
        <v>108</v>
      </c>
      <c r="D9" s="91" t="s">
        <v>29</v>
      </c>
      <c r="E9" s="91" t="s">
        <v>187</v>
      </c>
      <c r="F9" s="91" t="s">
        <v>187</v>
      </c>
      <c r="G9" s="91"/>
      <c r="H9" s="91"/>
      <c r="I9" s="91"/>
      <c r="J9" s="91"/>
      <c r="K9" s="91"/>
      <c r="L9" s="91"/>
      <c r="M9" s="91" t="s">
        <v>30</v>
      </c>
      <c r="N9" s="91" t="s">
        <v>31</v>
      </c>
      <c r="O9" s="91" t="s">
        <v>32</v>
      </c>
      <c r="P9" s="92" t="s">
        <v>109</v>
      </c>
      <c r="Q9" s="94">
        <v>7599.3999990000002</v>
      </c>
      <c r="R9" s="94">
        <v>19.000001000000001</v>
      </c>
      <c r="S9" s="94">
        <v>19</v>
      </c>
      <c r="T9" s="94">
        <v>7599.4</v>
      </c>
      <c r="U9" s="94">
        <v>0</v>
      </c>
      <c r="V9" s="94">
        <v>5966.0640716300004</v>
      </c>
      <c r="W9" s="94">
        <v>1633.3359283699999</v>
      </c>
      <c r="X9" s="94">
        <v>3019.15741063</v>
      </c>
      <c r="Y9" s="94">
        <v>449.402264</v>
      </c>
      <c r="Z9" s="94">
        <v>449.402264</v>
      </c>
      <c r="AA9" s="94">
        <v>432</v>
      </c>
    </row>
    <row r="10" spans="1:27" ht="63.75" hidden="1" customHeight="1" x14ac:dyDescent="0.25">
      <c r="A10" s="91" t="s">
        <v>58</v>
      </c>
      <c r="B10" s="92" t="s">
        <v>59</v>
      </c>
      <c r="C10" s="93" t="s">
        <v>111</v>
      </c>
      <c r="D10" s="91" t="s">
        <v>29</v>
      </c>
      <c r="E10" s="91" t="s">
        <v>188</v>
      </c>
      <c r="F10" s="91" t="s">
        <v>188</v>
      </c>
      <c r="G10" s="91" t="s">
        <v>186</v>
      </c>
      <c r="H10" s="91" t="s">
        <v>190</v>
      </c>
      <c r="I10" s="91"/>
      <c r="J10" s="91"/>
      <c r="K10" s="91"/>
      <c r="L10" s="91"/>
      <c r="M10" s="91" t="s">
        <v>30</v>
      </c>
      <c r="N10" s="91" t="s">
        <v>31</v>
      </c>
      <c r="O10" s="91" t="s">
        <v>32</v>
      </c>
      <c r="P10" s="92" t="s">
        <v>33</v>
      </c>
      <c r="Q10" s="94">
        <v>554.1</v>
      </c>
      <c r="R10" s="94">
        <v>0</v>
      </c>
      <c r="S10" s="94">
        <v>0</v>
      </c>
      <c r="T10" s="94">
        <v>554.1</v>
      </c>
      <c r="U10" s="94">
        <v>0</v>
      </c>
      <c r="V10" s="94">
        <v>373.097734</v>
      </c>
      <c r="W10" s="94">
        <v>181.00226599999999</v>
      </c>
      <c r="X10" s="94">
        <v>190.7534</v>
      </c>
      <c r="Y10" s="94">
        <v>0</v>
      </c>
      <c r="Z10" s="94">
        <v>0</v>
      </c>
      <c r="AA10" s="94">
        <v>0</v>
      </c>
    </row>
    <row r="11" spans="1:27" ht="63.75" hidden="1" customHeight="1" x14ac:dyDescent="0.25">
      <c r="A11" s="91" t="s">
        <v>58</v>
      </c>
      <c r="B11" s="92" t="s">
        <v>59</v>
      </c>
      <c r="C11" s="93" t="s">
        <v>115</v>
      </c>
      <c r="D11" s="91" t="s">
        <v>29</v>
      </c>
      <c r="E11" s="91" t="s">
        <v>188</v>
      </c>
      <c r="F11" s="91" t="s">
        <v>188</v>
      </c>
      <c r="G11" s="91" t="s">
        <v>186</v>
      </c>
      <c r="H11" s="91" t="s">
        <v>192</v>
      </c>
      <c r="I11" s="91"/>
      <c r="J11" s="91"/>
      <c r="K11" s="91"/>
      <c r="L11" s="91"/>
      <c r="M11" s="91" t="s">
        <v>30</v>
      </c>
      <c r="N11" s="91" t="s">
        <v>31</v>
      </c>
      <c r="O11" s="91" t="s">
        <v>32</v>
      </c>
      <c r="P11" s="92" t="s">
        <v>36</v>
      </c>
      <c r="Q11" s="94">
        <v>6604.4</v>
      </c>
      <c r="R11" s="94">
        <v>0</v>
      </c>
      <c r="S11" s="94">
        <v>0</v>
      </c>
      <c r="T11" s="94">
        <v>6604.4</v>
      </c>
      <c r="U11" s="94">
        <v>0</v>
      </c>
      <c r="V11" s="94">
        <v>2165.4143779999999</v>
      </c>
      <c r="W11" s="94">
        <v>4438.9856220000001</v>
      </c>
      <c r="X11" s="94">
        <v>802.63182600000005</v>
      </c>
      <c r="Y11" s="94">
        <v>0</v>
      </c>
      <c r="Z11" s="94">
        <v>0</v>
      </c>
      <c r="AA11" s="94">
        <v>0</v>
      </c>
    </row>
    <row r="12" spans="1:27" ht="63.75" hidden="1" customHeight="1" x14ac:dyDescent="0.25">
      <c r="A12" s="91" t="s">
        <v>58</v>
      </c>
      <c r="B12" s="92" t="s">
        <v>59</v>
      </c>
      <c r="C12" s="93" t="s">
        <v>380</v>
      </c>
      <c r="D12" s="91" t="s">
        <v>29</v>
      </c>
      <c r="E12" s="91" t="s">
        <v>188</v>
      </c>
      <c r="F12" s="91" t="s">
        <v>188</v>
      </c>
      <c r="G12" s="91" t="s">
        <v>186</v>
      </c>
      <c r="H12" s="91" t="s">
        <v>381</v>
      </c>
      <c r="I12" s="91"/>
      <c r="J12" s="91"/>
      <c r="K12" s="91"/>
      <c r="L12" s="91"/>
      <c r="M12" s="91" t="s">
        <v>30</v>
      </c>
      <c r="N12" s="91" t="s">
        <v>31</v>
      </c>
      <c r="O12" s="91" t="s">
        <v>32</v>
      </c>
      <c r="P12" s="92" t="s">
        <v>382</v>
      </c>
      <c r="Q12" s="94">
        <v>1400</v>
      </c>
      <c r="R12" s="94">
        <v>0</v>
      </c>
      <c r="S12" s="94">
        <v>0</v>
      </c>
      <c r="T12" s="94">
        <v>1400</v>
      </c>
      <c r="U12" s="94">
        <v>0</v>
      </c>
      <c r="V12" s="94">
        <v>1167.040197</v>
      </c>
      <c r="W12" s="94">
        <v>232.95980299999999</v>
      </c>
      <c r="X12" s="94">
        <v>277.34826299999997</v>
      </c>
      <c r="Y12" s="94">
        <v>0</v>
      </c>
      <c r="Z12" s="94">
        <v>0</v>
      </c>
      <c r="AA12" s="94">
        <v>0</v>
      </c>
    </row>
    <row r="13" spans="1:27" ht="63.75" hidden="1" customHeight="1" x14ac:dyDescent="0.25">
      <c r="A13" s="91" t="s">
        <v>58</v>
      </c>
      <c r="B13" s="92" t="s">
        <v>59</v>
      </c>
      <c r="C13" s="93" t="s">
        <v>118</v>
      </c>
      <c r="D13" s="91" t="s">
        <v>29</v>
      </c>
      <c r="E13" s="91" t="s">
        <v>188</v>
      </c>
      <c r="F13" s="91" t="s">
        <v>188</v>
      </c>
      <c r="G13" s="91" t="s">
        <v>187</v>
      </c>
      <c r="H13" s="91" t="s">
        <v>193</v>
      </c>
      <c r="I13" s="91"/>
      <c r="J13" s="91"/>
      <c r="K13" s="91"/>
      <c r="L13" s="91"/>
      <c r="M13" s="91" t="s">
        <v>30</v>
      </c>
      <c r="N13" s="91" t="s">
        <v>31</v>
      </c>
      <c r="O13" s="91" t="s">
        <v>32</v>
      </c>
      <c r="P13" s="92" t="s">
        <v>119</v>
      </c>
      <c r="Q13" s="94">
        <v>5735.9</v>
      </c>
      <c r="R13" s="94">
        <v>0</v>
      </c>
      <c r="S13" s="94">
        <v>0</v>
      </c>
      <c r="T13" s="94">
        <v>5735.9</v>
      </c>
      <c r="U13" s="94">
        <v>0</v>
      </c>
      <c r="V13" s="94">
        <v>0</v>
      </c>
      <c r="W13" s="94">
        <v>5735.9</v>
      </c>
      <c r="X13" s="94">
        <v>0</v>
      </c>
      <c r="Y13" s="94">
        <v>0</v>
      </c>
      <c r="Z13" s="94">
        <v>0</v>
      </c>
      <c r="AA13" s="94">
        <v>0</v>
      </c>
    </row>
    <row r="14" spans="1:27" ht="63.75" hidden="1" customHeight="1" x14ac:dyDescent="0.25">
      <c r="A14" s="91" t="s">
        <v>58</v>
      </c>
      <c r="B14" s="92" t="s">
        <v>59</v>
      </c>
      <c r="C14" s="93" t="s">
        <v>120</v>
      </c>
      <c r="D14" s="91" t="s">
        <v>29</v>
      </c>
      <c r="E14" s="91" t="s">
        <v>188</v>
      </c>
      <c r="F14" s="91" t="s">
        <v>188</v>
      </c>
      <c r="G14" s="91" t="s">
        <v>187</v>
      </c>
      <c r="H14" s="91" t="s">
        <v>194</v>
      </c>
      <c r="I14" s="91"/>
      <c r="J14" s="91"/>
      <c r="K14" s="91"/>
      <c r="L14" s="91"/>
      <c r="M14" s="91" t="s">
        <v>30</v>
      </c>
      <c r="N14" s="91" t="s">
        <v>31</v>
      </c>
      <c r="O14" s="91" t="s">
        <v>32</v>
      </c>
      <c r="P14" s="92" t="s">
        <v>121</v>
      </c>
      <c r="Q14" s="94">
        <v>4082.1</v>
      </c>
      <c r="R14" s="94">
        <v>0</v>
      </c>
      <c r="S14" s="94">
        <v>0</v>
      </c>
      <c r="T14" s="94">
        <v>4082.1</v>
      </c>
      <c r="U14" s="94">
        <v>0</v>
      </c>
      <c r="V14" s="94">
        <v>4082.1</v>
      </c>
      <c r="W14" s="94">
        <v>0</v>
      </c>
      <c r="X14" s="94">
        <v>4082.1</v>
      </c>
      <c r="Y14" s="94">
        <v>340.17500000000001</v>
      </c>
      <c r="Z14" s="94">
        <v>340.17500000000001</v>
      </c>
      <c r="AA14" s="94">
        <v>336.88463100000001</v>
      </c>
    </row>
    <row r="15" spans="1:27" ht="63.75" hidden="1" customHeight="1" x14ac:dyDescent="0.25">
      <c r="A15" s="91" t="s">
        <v>58</v>
      </c>
      <c r="B15" s="92" t="s">
        <v>59</v>
      </c>
      <c r="C15" s="93" t="s">
        <v>122</v>
      </c>
      <c r="D15" s="91" t="s">
        <v>29</v>
      </c>
      <c r="E15" s="91" t="s">
        <v>188</v>
      </c>
      <c r="F15" s="91" t="s">
        <v>188</v>
      </c>
      <c r="G15" s="91" t="s">
        <v>187</v>
      </c>
      <c r="H15" s="91" t="s">
        <v>195</v>
      </c>
      <c r="I15" s="91"/>
      <c r="J15" s="91"/>
      <c r="K15" s="91"/>
      <c r="L15" s="91"/>
      <c r="M15" s="91" t="s">
        <v>30</v>
      </c>
      <c r="N15" s="91" t="s">
        <v>31</v>
      </c>
      <c r="O15" s="91" t="s">
        <v>32</v>
      </c>
      <c r="P15" s="92" t="s">
        <v>123</v>
      </c>
      <c r="Q15" s="94">
        <v>2900.4</v>
      </c>
      <c r="R15" s="94">
        <v>0</v>
      </c>
      <c r="S15" s="94">
        <v>0</v>
      </c>
      <c r="T15" s="94">
        <v>2900.4</v>
      </c>
      <c r="U15" s="94">
        <v>0</v>
      </c>
      <c r="V15" s="94">
        <v>0</v>
      </c>
      <c r="W15" s="94">
        <v>2900.4</v>
      </c>
      <c r="X15" s="94">
        <v>0</v>
      </c>
      <c r="Y15" s="94">
        <v>0</v>
      </c>
      <c r="Z15" s="94">
        <v>0</v>
      </c>
      <c r="AA15" s="94">
        <v>0</v>
      </c>
    </row>
    <row r="16" spans="1:27" ht="63.75" hidden="1" customHeight="1" x14ac:dyDescent="0.25">
      <c r="A16" s="91" t="s">
        <v>58</v>
      </c>
      <c r="B16" s="92" t="s">
        <v>59</v>
      </c>
      <c r="C16" s="93" t="s">
        <v>124</v>
      </c>
      <c r="D16" s="91" t="s">
        <v>29</v>
      </c>
      <c r="E16" s="91" t="s">
        <v>188</v>
      </c>
      <c r="F16" s="91" t="s">
        <v>188</v>
      </c>
      <c r="G16" s="91" t="s">
        <v>187</v>
      </c>
      <c r="H16" s="91" t="s">
        <v>196</v>
      </c>
      <c r="I16" s="91"/>
      <c r="J16" s="91"/>
      <c r="K16" s="91"/>
      <c r="L16" s="91"/>
      <c r="M16" s="91" t="s">
        <v>30</v>
      </c>
      <c r="N16" s="91" t="s">
        <v>31</v>
      </c>
      <c r="O16" s="91" t="s">
        <v>32</v>
      </c>
      <c r="P16" s="92" t="s">
        <v>125</v>
      </c>
      <c r="Q16" s="94">
        <v>2257.8000000000002</v>
      </c>
      <c r="R16" s="94">
        <v>0</v>
      </c>
      <c r="S16" s="94">
        <v>0</v>
      </c>
      <c r="T16" s="94">
        <v>2257.8000000000002</v>
      </c>
      <c r="U16" s="94">
        <v>0</v>
      </c>
      <c r="V16" s="94">
        <v>0</v>
      </c>
      <c r="W16" s="94">
        <v>2257.8000000000002</v>
      </c>
      <c r="X16" s="94">
        <v>0</v>
      </c>
      <c r="Y16" s="94">
        <v>0</v>
      </c>
      <c r="Z16" s="94">
        <v>0</v>
      </c>
      <c r="AA16" s="94">
        <v>0</v>
      </c>
    </row>
    <row r="17" spans="1:27" ht="63.75" hidden="1" customHeight="1" x14ac:dyDescent="0.25">
      <c r="A17" s="91" t="s">
        <v>58</v>
      </c>
      <c r="B17" s="92" t="s">
        <v>59</v>
      </c>
      <c r="C17" s="93" t="s">
        <v>126</v>
      </c>
      <c r="D17" s="91" t="s">
        <v>29</v>
      </c>
      <c r="E17" s="91" t="s">
        <v>188</v>
      </c>
      <c r="F17" s="91" t="s">
        <v>188</v>
      </c>
      <c r="G17" s="91" t="s">
        <v>187</v>
      </c>
      <c r="H17" s="91" t="s">
        <v>197</v>
      </c>
      <c r="I17" s="91"/>
      <c r="J17" s="91"/>
      <c r="K17" s="91"/>
      <c r="L17" s="91"/>
      <c r="M17" s="91" t="s">
        <v>30</v>
      </c>
      <c r="N17" s="91" t="s">
        <v>31</v>
      </c>
      <c r="O17" s="91" t="s">
        <v>32</v>
      </c>
      <c r="P17" s="92" t="s">
        <v>127</v>
      </c>
      <c r="Q17" s="94">
        <v>2897</v>
      </c>
      <c r="R17" s="94">
        <v>0</v>
      </c>
      <c r="S17" s="94">
        <v>0</v>
      </c>
      <c r="T17" s="94">
        <v>2897</v>
      </c>
      <c r="U17" s="94">
        <v>0</v>
      </c>
      <c r="V17" s="94">
        <v>0</v>
      </c>
      <c r="W17" s="94">
        <v>2897</v>
      </c>
      <c r="X17" s="94">
        <v>0</v>
      </c>
      <c r="Y17" s="94">
        <v>0</v>
      </c>
      <c r="Z17" s="94">
        <v>0</v>
      </c>
      <c r="AA17" s="94">
        <v>0</v>
      </c>
    </row>
    <row r="18" spans="1:27" ht="63.75" hidden="1" customHeight="1" x14ac:dyDescent="0.25">
      <c r="A18" s="91" t="s">
        <v>58</v>
      </c>
      <c r="B18" s="92" t="s">
        <v>59</v>
      </c>
      <c r="C18" s="93" t="s">
        <v>128</v>
      </c>
      <c r="D18" s="91" t="s">
        <v>29</v>
      </c>
      <c r="E18" s="91" t="s">
        <v>188</v>
      </c>
      <c r="F18" s="91" t="s">
        <v>188</v>
      </c>
      <c r="G18" s="91" t="s">
        <v>187</v>
      </c>
      <c r="H18" s="91" t="s">
        <v>198</v>
      </c>
      <c r="I18" s="91"/>
      <c r="J18" s="91"/>
      <c r="K18" s="91"/>
      <c r="L18" s="91"/>
      <c r="M18" s="91" t="s">
        <v>30</v>
      </c>
      <c r="N18" s="91" t="s">
        <v>31</v>
      </c>
      <c r="O18" s="91" t="s">
        <v>32</v>
      </c>
      <c r="P18" s="92" t="s">
        <v>129</v>
      </c>
      <c r="Q18" s="94">
        <v>4585.3</v>
      </c>
      <c r="R18" s="94">
        <v>0</v>
      </c>
      <c r="S18" s="94">
        <v>0</v>
      </c>
      <c r="T18" s="94">
        <v>4585.3</v>
      </c>
      <c r="U18" s="94">
        <v>0</v>
      </c>
      <c r="V18" s="94">
        <v>0</v>
      </c>
      <c r="W18" s="94">
        <v>4585.3</v>
      </c>
      <c r="X18" s="94">
        <v>0</v>
      </c>
      <c r="Y18" s="94">
        <v>0</v>
      </c>
      <c r="Z18" s="94">
        <v>0</v>
      </c>
      <c r="AA18" s="94">
        <v>0</v>
      </c>
    </row>
    <row r="19" spans="1:27" s="124" customFormat="1" ht="33.75" x14ac:dyDescent="0.25">
      <c r="A19" s="145" t="s">
        <v>58</v>
      </c>
      <c r="B19" s="146" t="s">
        <v>59</v>
      </c>
      <c r="C19" s="147" t="s">
        <v>131</v>
      </c>
      <c r="D19" s="145" t="s">
        <v>29</v>
      </c>
      <c r="E19" s="145" t="s">
        <v>188</v>
      </c>
      <c r="F19" s="145" t="s">
        <v>199</v>
      </c>
      <c r="G19" s="145" t="s">
        <v>186</v>
      </c>
      <c r="H19" s="145" t="s">
        <v>200</v>
      </c>
      <c r="I19" s="145"/>
      <c r="J19" s="145"/>
      <c r="K19" s="145"/>
      <c r="L19" s="145"/>
      <c r="M19" s="145" t="s">
        <v>30</v>
      </c>
      <c r="N19" s="145" t="s">
        <v>31</v>
      </c>
      <c r="O19" s="145" t="s">
        <v>32</v>
      </c>
      <c r="P19" s="293" t="s">
        <v>398</v>
      </c>
      <c r="Q19" s="135">
        <f>+'BASE SENTENCIA'!Q20/$Q$3</f>
        <v>10615.530199999999</v>
      </c>
      <c r="R19" s="135">
        <f>+'BASE SENTENCIA'!R20/$Q$3</f>
        <v>10580.591801</v>
      </c>
      <c r="S19" s="135">
        <f>+'BASE SENTENCIA'!S20/$Q$3</f>
        <v>0</v>
      </c>
      <c r="T19" s="135">
        <f>+'BASE SENTENCIA'!T20/$Q$3</f>
        <v>10615.530199999999</v>
      </c>
      <c r="U19" s="135">
        <f>+'BASE SENTENCIA'!U20/$Q$3</f>
        <v>0</v>
      </c>
      <c r="V19" s="666">
        <f>+'BASE SENTENCIA'!V20/$Q$3</f>
        <v>4489.3992010000002</v>
      </c>
      <c r="W19" s="135">
        <f>+'BASE SENTENCIA'!W20/$Q$3</f>
        <v>6126.130999</v>
      </c>
      <c r="X19" s="135">
        <f>+'BASE SENTENCIA'!X20/$Q$3</f>
        <v>4136.7222359999996</v>
      </c>
      <c r="Y19" s="135">
        <f>+'BASE SENTENCIA'!Y20/$Q$3</f>
        <v>1475.5643500000001</v>
      </c>
      <c r="Z19" s="135">
        <f>+'BASE SENTENCIA'!Z20/$Q$3</f>
        <v>1475.5643500000001</v>
      </c>
      <c r="AA19" s="135">
        <f>+'BASE SENTENCIA'!AA20/$Q$3</f>
        <v>1475.5643500000001</v>
      </c>
    </row>
    <row r="20" spans="1:27" ht="63.75" hidden="1" customHeight="1" x14ac:dyDescent="0.25">
      <c r="A20" s="91" t="s">
        <v>58</v>
      </c>
      <c r="B20" s="92" t="s">
        <v>59</v>
      </c>
      <c r="C20" s="93" t="s">
        <v>132</v>
      </c>
      <c r="D20" s="91" t="s">
        <v>29</v>
      </c>
      <c r="E20" s="91" t="s">
        <v>188</v>
      </c>
      <c r="F20" s="91" t="s">
        <v>201</v>
      </c>
      <c r="G20" s="91" t="s">
        <v>186</v>
      </c>
      <c r="H20" s="91" t="s">
        <v>202</v>
      </c>
      <c r="I20" s="91"/>
      <c r="J20" s="91"/>
      <c r="K20" s="91"/>
      <c r="L20" s="91"/>
      <c r="M20" s="91" t="s">
        <v>30</v>
      </c>
      <c r="N20" s="91" t="s">
        <v>31</v>
      </c>
      <c r="O20" s="91" t="s">
        <v>32</v>
      </c>
      <c r="P20" s="92" t="s">
        <v>133</v>
      </c>
      <c r="Q20" s="135">
        <v>9.9999999999999989E-277</v>
      </c>
      <c r="R20" s="135">
        <v>9.9999999999999989E-277</v>
      </c>
      <c r="S20" s="135">
        <v>9.9999999999999989E-277</v>
      </c>
      <c r="T20" s="135">
        <v>9.9999999999999989E-277</v>
      </c>
      <c r="U20" s="135">
        <v>9.9999999999999989E-277</v>
      </c>
      <c r="V20" s="135">
        <v>9.9999999999999989E-277</v>
      </c>
      <c r="W20" s="135">
        <v>9.9999999999999989E-277</v>
      </c>
      <c r="X20" s="135">
        <v>9.9999999999999989E-277</v>
      </c>
      <c r="Y20" s="135">
        <v>9.9999999999999989E-277</v>
      </c>
      <c r="Z20" s="135">
        <v>9.9999999999999989E-277</v>
      </c>
      <c r="AA20" s="135">
        <v>9.9999999999999989E-277</v>
      </c>
    </row>
    <row r="21" spans="1:27" ht="63.75" hidden="1" customHeight="1" x14ac:dyDescent="0.25">
      <c r="A21" s="91" t="s">
        <v>58</v>
      </c>
      <c r="B21" s="92" t="s">
        <v>59</v>
      </c>
      <c r="C21" s="93" t="s">
        <v>134</v>
      </c>
      <c r="D21" s="91" t="s">
        <v>29</v>
      </c>
      <c r="E21" s="91" t="s">
        <v>188</v>
      </c>
      <c r="F21" s="91" t="s">
        <v>201</v>
      </c>
      <c r="G21" s="91" t="s">
        <v>186</v>
      </c>
      <c r="H21" s="91" t="s">
        <v>200</v>
      </c>
      <c r="I21" s="91"/>
      <c r="J21" s="91"/>
      <c r="K21" s="91"/>
      <c r="L21" s="91"/>
      <c r="M21" s="91" t="s">
        <v>30</v>
      </c>
      <c r="N21" s="91" t="s">
        <v>31</v>
      </c>
      <c r="O21" s="91" t="s">
        <v>32</v>
      </c>
      <c r="P21" s="92" t="s">
        <v>135</v>
      </c>
      <c r="Q21" s="135">
        <v>9.9999999999999989E-277</v>
      </c>
      <c r="R21" s="135">
        <v>9.9999999999999989E-277</v>
      </c>
      <c r="S21" s="135">
        <v>9.9999999999999989E-277</v>
      </c>
      <c r="T21" s="135">
        <v>9.9999999999999989E-277</v>
      </c>
      <c r="U21" s="135">
        <v>9.9999999999999989E-277</v>
      </c>
      <c r="V21" s="135">
        <v>9.9999999999999989E-277</v>
      </c>
      <c r="W21" s="135">
        <v>9.9999999999999989E-277</v>
      </c>
      <c r="X21" s="135">
        <v>9.9999999999999989E-277</v>
      </c>
      <c r="Y21" s="135">
        <v>9.9999999999999989E-277</v>
      </c>
      <c r="Z21" s="135">
        <v>9.9999999999999989E-277</v>
      </c>
      <c r="AA21" s="135">
        <v>9.9999999999999989E-277</v>
      </c>
    </row>
    <row r="22" spans="1:27" ht="63.75" hidden="1" customHeight="1" x14ac:dyDescent="0.25">
      <c r="A22" s="91" t="s">
        <v>58</v>
      </c>
      <c r="B22" s="92" t="s">
        <v>59</v>
      </c>
      <c r="C22" s="93" t="s">
        <v>136</v>
      </c>
      <c r="D22" s="91" t="s">
        <v>29</v>
      </c>
      <c r="E22" s="91" t="s">
        <v>188</v>
      </c>
      <c r="F22" s="91" t="s">
        <v>201</v>
      </c>
      <c r="G22" s="91" t="s">
        <v>186</v>
      </c>
      <c r="H22" s="91" t="s">
        <v>203</v>
      </c>
      <c r="I22" s="91"/>
      <c r="J22" s="91"/>
      <c r="K22" s="91"/>
      <c r="L22" s="91"/>
      <c r="M22" s="91" t="s">
        <v>30</v>
      </c>
      <c r="N22" s="91" t="s">
        <v>31</v>
      </c>
      <c r="O22" s="91" t="s">
        <v>32</v>
      </c>
      <c r="P22" s="92" t="s">
        <v>34</v>
      </c>
      <c r="Q22" s="135">
        <v>9.9999999999999989E-277</v>
      </c>
      <c r="R22" s="135">
        <v>9.9999999999999989E-277</v>
      </c>
      <c r="S22" s="135">
        <v>9.9999999999999989E-277</v>
      </c>
      <c r="T22" s="135">
        <v>9.9999999999999989E-277</v>
      </c>
      <c r="U22" s="135">
        <v>9.9999999999999989E-277</v>
      </c>
      <c r="V22" s="135">
        <v>9.9999999999999989E-277</v>
      </c>
      <c r="W22" s="135">
        <v>9.9999999999999989E-277</v>
      </c>
      <c r="X22" s="135">
        <v>9.9999999999999989E-277</v>
      </c>
      <c r="Y22" s="135">
        <v>9.9999999999999989E-277</v>
      </c>
      <c r="Z22" s="135">
        <v>9.9999999999999989E-277</v>
      </c>
      <c r="AA22" s="135">
        <v>9.9999999999999989E-277</v>
      </c>
    </row>
    <row r="23" spans="1:27" ht="63.75" hidden="1" customHeight="1" x14ac:dyDescent="0.25">
      <c r="A23" s="91" t="s">
        <v>58</v>
      </c>
      <c r="B23" s="92" t="s">
        <v>59</v>
      </c>
      <c r="C23" s="93" t="s">
        <v>137</v>
      </c>
      <c r="D23" s="91" t="s">
        <v>29</v>
      </c>
      <c r="E23" s="91" t="s">
        <v>188</v>
      </c>
      <c r="F23" s="91" t="s">
        <v>201</v>
      </c>
      <c r="G23" s="91" t="s">
        <v>186</v>
      </c>
      <c r="H23" s="91" t="s">
        <v>193</v>
      </c>
      <c r="I23" s="91"/>
      <c r="J23" s="91"/>
      <c r="K23" s="91"/>
      <c r="L23" s="91"/>
      <c r="M23" s="91" t="s">
        <v>30</v>
      </c>
      <c r="N23" s="91" t="s">
        <v>31</v>
      </c>
      <c r="O23" s="91" t="s">
        <v>32</v>
      </c>
      <c r="P23" s="92" t="s">
        <v>37</v>
      </c>
      <c r="Q23" s="135">
        <v>9.9999999999999989E-277</v>
      </c>
      <c r="R23" s="135">
        <v>9.9999999999999989E-277</v>
      </c>
      <c r="S23" s="135">
        <v>9.9999999999999989E-277</v>
      </c>
      <c r="T23" s="135">
        <v>9.9999999999999989E-277</v>
      </c>
      <c r="U23" s="135">
        <v>9.9999999999999989E-277</v>
      </c>
      <c r="V23" s="135">
        <v>9.9999999999999989E-277</v>
      </c>
      <c r="W23" s="135">
        <v>9.9999999999999989E-277</v>
      </c>
      <c r="X23" s="135">
        <v>9.9999999999999989E-277</v>
      </c>
      <c r="Y23" s="135">
        <v>9.9999999999999989E-277</v>
      </c>
      <c r="Z23" s="135">
        <v>9.9999999999999989E-277</v>
      </c>
      <c r="AA23" s="135">
        <v>9.9999999999999989E-277</v>
      </c>
    </row>
    <row r="24" spans="1:27" ht="63.75" hidden="1" customHeight="1" x14ac:dyDescent="0.25">
      <c r="A24" s="91" t="s">
        <v>58</v>
      </c>
      <c r="B24" s="92" t="s">
        <v>59</v>
      </c>
      <c r="C24" s="93" t="s">
        <v>138</v>
      </c>
      <c r="D24" s="91" t="s">
        <v>29</v>
      </c>
      <c r="E24" s="91" t="s">
        <v>188</v>
      </c>
      <c r="F24" s="91" t="s">
        <v>31</v>
      </c>
      <c r="G24" s="91" t="s">
        <v>186</v>
      </c>
      <c r="H24" s="91" t="s">
        <v>202</v>
      </c>
      <c r="I24" s="91"/>
      <c r="J24" s="91"/>
      <c r="K24" s="91"/>
      <c r="L24" s="91"/>
      <c r="M24" s="91" t="s">
        <v>30</v>
      </c>
      <c r="N24" s="91" t="s">
        <v>31</v>
      </c>
      <c r="O24" s="91" t="s">
        <v>32</v>
      </c>
      <c r="P24" s="92" t="s">
        <v>139</v>
      </c>
      <c r="Q24" s="135">
        <v>9.9999999999999989E-277</v>
      </c>
      <c r="R24" s="135">
        <v>9.9999999999999989E-277</v>
      </c>
      <c r="S24" s="135">
        <v>9.9999999999999989E-277</v>
      </c>
      <c r="T24" s="135">
        <v>9.9999999999999989E-277</v>
      </c>
      <c r="U24" s="135">
        <v>9.9999999999999989E-277</v>
      </c>
      <c r="V24" s="135">
        <v>9.9999999999999989E-277</v>
      </c>
      <c r="W24" s="135">
        <v>9.9999999999999989E-277</v>
      </c>
      <c r="X24" s="135">
        <v>9.9999999999999989E-277</v>
      </c>
      <c r="Y24" s="135">
        <v>9.9999999999999989E-277</v>
      </c>
      <c r="Z24" s="135">
        <v>9.9999999999999989E-277</v>
      </c>
      <c r="AA24" s="135">
        <v>9.9999999999999989E-277</v>
      </c>
    </row>
    <row r="25" spans="1:27" ht="63.75" hidden="1" customHeight="1" x14ac:dyDescent="0.25">
      <c r="A25" s="91" t="s">
        <v>58</v>
      </c>
      <c r="B25" s="92" t="s">
        <v>59</v>
      </c>
      <c r="C25" s="93" t="s">
        <v>140</v>
      </c>
      <c r="D25" s="91" t="s">
        <v>29</v>
      </c>
      <c r="E25" s="91" t="s">
        <v>188</v>
      </c>
      <c r="F25" s="91" t="s">
        <v>31</v>
      </c>
      <c r="G25" s="91" t="s">
        <v>186</v>
      </c>
      <c r="H25" s="91" t="s">
        <v>205</v>
      </c>
      <c r="I25" s="91"/>
      <c r="J25" s="91"/>
      <c r="K25" s="91"/>
      <c r="L25" s="91"/>
      <c r="M25" s="91" t="s">
        <v>30</v>
      </c>
      <c r="N25" s="91" t="s">
        <v>31</v>
      </c>
      <c r="O25" s="91" t="s">
        <v>32</v>
      </c>
      <c r="P25" s="92" t="s">
        <v>141</v>
      </c>
      <c r="Q25" s="135">
        <v>9.9999999999999989E-277</v>
      </c>
      <c r="R25" s="135">
        <v>9.9999999999999989E-277</v>
      </c>
      <c r="S25" s="135">
        <v>9.9999999999999989E-277</v>
      </c>
      <c r="T25" s="135">
        <v>9.9999999999999989E-277</v>
      </c>
      <c r="U25" s="135">
        <v>9.9999999999999989E-277</v>
      </c>
      <c r="V25" s="135">
        <v>9.9999999999999989E-277</v>
      </c>
      <c r="W25" s="135">
        <v>9.9999999999999989E-277</v>
      </c>
      <c r="X25" s="135">
        <v>9.9999999999999989E-277</v>
      </c>
      <c r="Y25" s="135">
        <v>9.9999999999999989E-277</v>
      </c>
      <c r="Z25" s="135">
        <v>9.9999999999999989E-277</v>
      </c>
      <c r="AA25" s="135">
        <v>9.9999999999999989E-277</v>
      </c>
    </row>
    <row r="26" spans="1:27" ht="63.75" hidden="1" customHeight="1" x14ac:dyDescent="0.25">
      <c r="A26" s="91" t="s">
        <v>58</v>
      </c>
      <c r="B26" s="92" t="s">
        <v>59</v>
      </c>
      <c r="C26" s="93" t="s">
        <v>142</v>
      </c>
      <c r="D26" s="91" t="s">
        <v>29</v>
      </c>
      <c r="E26" s="91" t="s">
        <v>188</v>
      </c>
      <c r="F26" s="91" t="s">
        <v>204</v>
      </c>
      <c r="G26" s="91" t="s">
        <v>206</v>
      </c>
      <c r="H26" s="91" t="s">
        <v>202</v>
      </c>
      <c r="I26" s="91"/>
      <c r="J26" s="91"/>
      <c r="K26" s="91"/>
      <c r="L26" s="91"/>
      <c r="M26" s="91" t="s">
        <v>30</v>
      </c>
      <c r="N26" s="91" t="s">
        <v>31</v>
      </c>
      <c r="O26" s="91" t="s">
        <v>32</v>
      </c>
      <c r="P26" s="92" t="s">
        <v>84</v>
      </c>
      <c r="Q26" s="135">
        <v>9.9999999999999989E-277</v>
      </c>
      <c r="R26" s="135">
        <v>9.9999999999999989E-277</v>
      </c>
      <c r="S26" s="135">
        <v>9.9999999999999989E-277</v>
      </c>
      <c r="T26" s="135">
        <v>9.9999999999999989E-277</v>
      </c>
      <c r="U26" s="135">
        <v>9.9999999999999989E-277</v>
      </c>
      <c r="V26" s="135">
        <v>9.9999999999999989E-277</v>
      </c>
      <c r="W26" s="135">
        <v>9.9999999999999989E-277</v>
      </c>
      <c r="X26" s="135">
        <v>9.9999999999999989E-277</v>
      </c>
      <c r="Y26" s="135">
        <v>9.9999999999999989E-277</v>
      </c>
      <c r="Z26" s="135">
        <v>9.9999999999999989E-277</v>
      </c>
      <c r="AA26" s="135">
        <v>9.9999999999999989E-277</v>
      </c>
    </row>
    <row r="27" spans="1:27" ht="63.75" hidden="1" customHeight="1" x14ac:dyDescent="0.25">
      <c r="A27" s="91" t="s">
        <v>58</v>
      </c>
      <c r="B27" s="92" t="s">
        <v>59</v>
      </c>
      <c r="C27" s="93" t="s">
        <v>143</v>
      </c>
      <c r="D27" s="91" t="s">
        <v>29</v>
      </c>
      <c r="E27" s="91" t="s">
        <v>206</v>
      </c>
      <c r="F27" s="91" t="s">
        <v>186</v>
      </c>
      <c r="G27" s="91"/>
      <c r="H27" s="91"/>
      <c r="I27" s="91"/>
      <c r="J27" s="91"/>
      <c r="K27" s="91"/>
      <c r="L27" s="91"/>
      <c r="M27" s="91" t="s">
        <v>30</v>
      </c>
      <c r="N27" s="91" t="s">
        <v>31</v>
      </c>
      <c r="O27" s="91" t="s">
        <v>32</v>
      </c>
      <c r="P27" s="92" t="s">
        <v>144</v>
      </c>
      <c r="Q27" s="135">
        <v>9.9999999999999989E-277</v>
      </c>
      <c r="R27" s="135">
        <v>9.9999999999999989E-277</v>
      </c>
      <c r="S27" s="135">
        <v>9.9999999999999989E-277</v>
      </c>
      <c r="T27" s="135">
        <v>9.9999999999999989E-277</v>
      </c>
      <c r="U27" s="135">
        <v>9.9999999999999989E-277</v>
      </c>
      <c r="V27" s="135">
        <v>9.9999999999999989E-277</v>
      </c>
      <c r="W27" s="135">
        <v>9.9999999999999989E-277</v>
      </c>
      <c r="X27" s="135">
        <v>9.9999999999999989E-277</v>
      </c>
      <c r="Y27" s="135">
        <v>9.9999999999999989E-277</v>
      </c>
      <c r="Z27" s="135">
        <v>9.9999999999999989E-277</v>
      </c>
      <c r="AA27" s="135">
        <v>9.9999999999999989E-277</v>
      </c>
    </row>
    <row r="28" spans="1:27" ht="63.75" hidden="1" customHeight="1" x14ac:dyDescent="0.25">
      <c r="A28" s="91" t="s">
        <v>58</v>
      </c>
      <c r="B28" s="92" t="s">
        <v>59</v>
      </c>
      <c r="C28" s="93" t="s">
        <v>145</v>
      </c>
      <c r="D28" s="91" t="s">
        <v>29</v>
      </c>
      <c r="E28" s="91" t="s">
        <v>206</v>
      </c>
      <c r="F28" s="91" t="s">
        <v>199</v>
      </c>
      <c r="G28" s="91" t="s">
        <v>186</v>
      </c>
      <c r="H28" s="91"/>
      <c r="I28" s="91"/>
      <c r="J28" s="91"/>
      <c r="K28" s="91"/>
      <c r="L28" s="91"/>
      <c r="M28" s="91" t="s">
        <v>30</v>
      </c>
      <c r="N28" s="91" t="s">
        <v>204</v>
      </c>
      <c r="O28" s="91" t="s">
        <v>207</v>
      </c>
      <c r="P28" s="92" t="s">
        <v>146</v>
      </c>
      <c r="Q28" s="135">
        <v>9.9999999999999989E-277</v>
      </c>
      <c r="R28" s="135">
        <v>9.9999999999999989E-277</v>
      </c>
      <c r="S28" s="135">
        <v>9.9999999999999989E-277</v>
      </c>
      <c r="T28" s="135">
        <v>9.9999999999999989E-277</v>
      </c>
      <c r="U28" s="135">
        <v>9.9999999999999989E-277</v>
      </c>
      <c r="V28" s="135">
        <v>9.9999999999999989E-277</v>
      </c>
      <c r="W28" s="135">
        <v>9.9999999999999989E-277</v>
      </c>
      <c r="X28" s="135">
        <v>9.9999999999999989E-277</v>
      </c>
      <c r="Y28" s="135">
        <v>9.9999999999999989E-277</v>
      </c>
      <c r="Z28" s="135">
        <v>9.9999999999999989E-277</v>
      </c>
      <c r="AA28" s="135">
        <v>9.9999999999999989E-277</v>
      </c>
    </row>
    <row r="29" spans="1:27" ht="63.75" hidden="1" customHeight="1" x14ac:dyDescent="0.25">
      <c r="A29" s="91" t="s">
        <v>58</v>
      </c>
      <c r="B29" s="92" t="s">
        <v>59</v>
      </c>
      <c r="C29" s="93" t="s">
        <v>148</v>
      </c>
      <c r="D29" s="91" t="s">
        <v>208</v>
      </c>
      <c r="E29" s="91" t="s">
        <v>209</v>
      </c>
      <c r="F29" s="91" t="s">
        <v>210</v>
      </c>
      <c r="G29" s="91" t="s">
        <v>212</v>
      </c>
      <c r="H29" s="91"/>
      <c r="I29" s="91"/>
      <c r="J29" s="91"/>
      <c r="K29" s="91"/>
      <c r="L29" s="91"/>
      <c r="M29" s="91" t="s">
        <v>30</v>
      </c>
      <c r="N29" s="91" t="s">
        <v>204</v>
      </c>
      <c r="O29" s="91" t="s">
        <v>32</v>
      </c>
      <c r="P29" s="92" t="s">
        <v>149</v>
      </c>
      <c r="Q29" s="135">
        <v>9.9999999999999989E-277</v>
      </c>
      <c r="R29" s="135">
        <v>9.9999999999999989E-277</v>
      </c>
      <c r="S29" s="135">
        <v>9.9999999999999989E-277</v>
      </c>
      <c r="T29" s="135">
        <v>9.9999999999999989E-277</v>
      </c>
      <c r="U29" s="135">
        <v>9.9999999999999989E-277</v>
      </c>
      <c r="V29" s="135">
        <v>9.9999999999999989E-277</v>
      </c>
      <c r="W29" s="135">
        <v>9.9999999999999989E-277</v>
      </c>
      <c r="X29" s="135">
        <v>9.9999999999999989E-277</v>
      </c>
      <c r="Y29" s="135">
        <v>9.9999999999999989E-277</v>
      </c>
      <c r="Z29" s="135">
        <v>9.9999999999999989E-277</v>
      </c>
      <c r="AA29" s="135">
        <v>9.9999999999999989E-277</v>
      </c>
    </row>
    <row r="30" spans="1:27" ht="63.75" hidden="1" customHeight="1" x14ac:dyDescent="0.25">
      <c r="A30" s="91" t="s">
        <v>58</v>
      </c>
      <c r="B30" s="92" t="s">
        <v>59</v>
      </c>
      <c r="C30" s="93" t="s">
        <v>226</v>
      </c>
      <c r="D30" s="91" t="s">
        <v>208</v>
      </c>
      <c r="E30" s="91" t="s">
        <v>209</v>
      </c>
      <c r="F30" s="91" t="s">
        <v>210</v>
      </c>
      <c r="G30" s="91" t="s">
        <v>227</v>
      </c>
      <c r="H30" s="91"/>
      <c r="I30" s="91"/>
      <c r="J30" s="91"/>
      <c r="K30" s="91"/>
      <c r="L30" s="91"/>
      <c r="M30" s="91" t="s">
        <v>30</v>
      </c>
      <c r="N30" s="91" t="s">
        <v>204</v>
      </c>
      <c r="O30" s="91" t="s">
        <v>32</v>
      </c>
      <c r="P30" s="92" t="s">
        <v>374</v>
      </c>
      <c r="Q30" s="135">
        <v>9.9999999999999989E-277</v>
      </c>
      <c r="R30" s="135">
        <v>9.9999999999999989E-277</v>
      </c>
      <c r="S30" s="135">
        <v>9.9999999999999989E-277</v>
      </c>
      <c r="T30" s="135">
        <v>9.9999999999999989E-277</v>
      </c>
      <c r="U30" s="135">
        <v>9.9999999999999989E-277</v>
      </c>
      <c r="V30" s="135">
        <v>9.9999999999999989E-277</v>
      </c>
      <c r="W30" s="135">
        <v>9.9999999999999989E-277</v>
      </c>
      <c r="X30" s="135">
        <v>9.9999999999999989E-277</v>
      </c>
      <c r="Y30" s="135">
        <v>9.9999999999999989E-277</v>
      </c>
      <c r="Z30" s="135">
        <v>9.9999999999999989E-277</v>
      </c>
      <c r="AA30" s="135">
        <v>9.9999999999999989E-277</v>
      </c>
    </row>
    <row r="31" spans="1:27" ht="63.75" hidden="1" customHeight="1" x14ac:dyDescent="0.25">
      <c r="A31" s="91" t="s">
        <v>58</v>
      </c>
      <c r="B31" s="92" t="s">
        <v>59</v>
      </c>
      <c r="C31" s="93" t="s">
        <v>228</v>
      </c>
      <c r="D31" s="91" t="s">
        <v>208</v>
      </c>
      <c r="E31" s="91" t="s">
        <v>209</v>
      </c>
      <c r="F31" s="91" t="s">
        <v>210</v>
      </c>
      <c r="G31" s="91" t="s">
        <v>229</v>
      </c>
      <c r="H31" s="91"/>
      <c r="I31" s="91"/>
      <c r="J31" s="91"/>
      <c r="K31" s="91"/>
      <c r="L31" s="91"/>
      <c r="M31" s="91" t="s">
        <v>30</v>
      </c>
      <c r="N31" s="91" t="s">
        <v>204</v>
      </c>
      <c r="O31" s="91" t="s">
        <v>32</v>
      </c>
      <c r="P31" s="92" t="s">
        <v>230</v>
      </c>
      <c r="Q31" s="135">
        <v>9.9999999999999989E-277</v>
      </c>
      <c r="R31" s="135">
        <v>9.9999999999999989E-277</v>
      </c>
      <c r="S31" s="135">
        <v>9.9999999999999989E-277</v>
      </c>
      <c r="T31" s="135">
        <v>9.9999999999999989E-277</v>
      </c>
      <c r="U31" s="135">
        <v>9.9999999999999989E-277</v>
      </c>
      <c r="V31" s="135">
        <v>9.9999999999999989E-277</v>
      </c>
      <c r="W31" s="135">
        <v>9.9999999999999989E-277</v>
      </c>
      <c r="X31" s="135">
        <v>9.9999999999999989E-277</v>
      </c>
      <c r="Y31" s="135">
        <v>9.9999999999999989E-277</v>
      </c>
      <c r="Z31" s="135">
        <v>9.9999999999999989E-277</v>
      </c>
      <c r="AA31" s="135">
        <v>9.9999999999999989E-277</v>
      </c>
    </row>
    <row r="32" spans="1:27" ht="63.75" hidden="1" customHeight="1" x14ac:dyDescent="0.25">
      <c r="A32" s="91" t="s">
        <v>58</v>
      </c>
      <c r="B32" s="92" t="s">
        <v>59</v>
      </c>
      <c r="C32" s="93" t="s">
        <v>153</v>
      </c>
      <c r="D32" s="91" t="s">
        <v>208</v>
      </c>
      <c r="E32" s="91" t="s">
        <v>214</v>
      </c>
      <c r="F32" s="91" t="s">
        <v>210</v>
      </c>
      <c r="G32" s="91" t="s">
        <v>31</v>
      </c>
      <c r="H32" s="91"/>
      <c r="I32" s="91"/>
      <c r="J32" s="91"/>
      <c r="K32" s="91"/>
      <c r="L32" s="91"/>
      <c r="M32" s="91" t="s">
        <v>30</v>
      </c>
      <c r="N32" s="91" t="s">
        <v>191</v>
      </c>
      <c r="O32" s="91" t="s">
        <v>32</v>
      </c>
      <c r="P32" s="92" t="s">
        <v>154</v>
      </c>
      <c r="Q32" s="135">
        <v>9.9999999999999989E-277</v>
      </c>
      <c r="R32" s="135">
        <v>9.9999999999999989E-277</v>
      </c>
      <c r="S32" s="135">
        <v>9.9999999999999989E-277</v>
      </c>
      <c r="T32" s="135">
        <v>9.9999999999999989E-277</v>
      </c>
      <c r="U32" s="135">
        <v>9.9999999999999989E-277</v>
      </c>
      <c r="V32" s="135">
        <v>9.9999999999999989E-277</v>
      </c>
      <c r="W32" s="135">
        <v>9.9999999999999989E-277</v>
      </c>
      <c r="X32" s="135">
        <v>9.9999999999999989E-277</v>
      </c>
      <c r="Y32" s="135">
        <v>9.9999999999999989E-277</v>
      </c>
      <c r="Z32" s="135">
        <v>9.9999999999999989E-277</v>
      </c>
      <c r="AA32" s="135">
        <v>9.9999999999999989E-277</v>
      </c>
    </row>
    <row r="33" spans="1:27" ht="63.75" hidden="1" customHeight="1" x14ac:dyDescent="0.25">
      <c r="A33" s="91" t="s">
        <v>58</v>
      </c>
      <c r="B33" s="92" t="s">
        <v>59</v>
      </c>
      <c r="C33" s="93" t="s">
        <v>155</v>
      </c>
      <c r="D33" s="91" t="s">
        <v>208</v>
      </c>
      <c r="E33" s="91" t="s">
        <v>214</v>
      </c>
      <c r="F33" s="91" t="s">
        <v>210</v>
      </c>
      <c r="G33" s="91" t="s">
        <v>204</v>
      </c>
      <c r="H33" s="91"/>
      <c r="I33" s="91"/>
      <c r="J33" s="91"/>
      <c r="K33" s="91"/>
      <c r="L33" s="91"/>
      <c r="M33" s="91" t="s">
        <v>30</v>
      </c>
      <c r="N33" s="91" t="s">
        <v>204</v>
      </c>
      <c r="O33" s="91" t="s">
        <v>32</v>
      </c>
      <c r="P33" s="92" t="s">
        <v>156</v>
      </c>
      <c r="Q33" s="135">
        <v>9.9999999999999989E-277</v>
      </c>
      <c r="R33" s="135">
        <v>9.9999999999999989E-277</v>
      </c>
      <c r="S33" s="135">
        <v>9.9999999999999989E-277</v>
      </c>
      <c r="T33" s="135">
        <v>9.9999999999999989E-277</v>
      </c>
      <c r="U33" s="135">
        <v>9.9999999999999989E-277</v>
      </c>
      <c r="V33" s="135">
        <v>9.9999999999999989E-277</v>
      </c>
      <c r="W33" s="135">
        <v>9.9999999999999989E-277</v>
      </c>
      <c r="X33" s="135">
        <v>9.9999999999999989E-277</v>
      </c>
      <c r="Y33" s="135">
        <v>9.9999999999999989E-277</v>
      </c>
      <c r="Z33" s="135">
        <v>9.9999999999999989E-277</v>
      </c>
      <c r="AA33" s="135">
        <v>9.9999999999999989E-277</v>
      </c>
    </row>
    <row r="34" spans="1:27" ht="63.75" hidden="1" customHeight="1" x14ac:dyDescent="0.25">
      <c r="A34" s="91" t="s">
        <v>58</v>
      </c>
      <c r="B34" s="92" t="s">
        <v>59</v>
      </c>
      <c r="C34" s="93" t="s">
        <v>157</v>
      </c>
      <c r="D34" s="91" t="s">
        <v>208</v>
      </c>
      <c r="E34" s="91" t="s">
        <v>214</v>
      </c>
      <c r="F34" s="91" t="s">
        <v>210</v>
      </c>
      <c r="G34" s="91" t="s">
        <v>217</v>
      </c>
      <c r="H34" s="91"/>
      <c r="I34" s="91"/>
      <c r="J34" s="91"/>
      <c r="K34" s="91"/>
      <c r="L34" s="91"/>
      <c r="M34" s="91" t="s">
        <v>30</v>
      </c>
      <c r="N34" s="91" t="s">
        <v>191</v>
      </c>
      <c r="O34" s="91" t="s">
        <v>32</v>
      </c>
      <c r="P34" s="92" t="s">
        <v>158</v>
      </c>
      <c r="Q34" s="135">
        <v>9.9999999999999989E-277</v>
      </c>
      <c r="R34" s="135">
        <v>9.9999999999999989E-277</v>
      </c>
      <c r="S34" s="135">
        <v>9.9999999999999989E-277</v>
      </c>
      <c r="T34" s="135">
        <v>9.9999999999999989E-277</v>
      </c>
      <c r="U34" s="135">
        <v>9.9999999999999989E-277</v>
      </c>
      <c r="V34" s="135">
        <v>9.9999999999999989E-277</v>
      </c>
      <c r="W34" s="135">
        <v>9.9999999999999989E-277</v>
      </c>
      <c r="X34" s="135">
        <v>9.9999999999999989E-277</v>
      </c>
      <c r="Y34" s="135">
        <v>9.9999999999999989E-277</v>
      </c>
      <c r="Z34" s="135">
        <v>9.9999999999999989E-277</v>
      </c>
      <c r="AA34" s="135">
        <v>9.9999999999999989E-277</v>
      </c>
    </row>
    <row r="35" spans="1:27" ht="63.75" hidden="1" customHeight="1" x14ac:dyDescent="0.25">
      <c r="A35" s="91" t="s">
        <v>58</v>
      </c>
      <c r="B35" s="92" t="s">
        <v>59</v>
      </c>
      <c r="C35" s="93" t="s">
        <v>159</v>
      </c>
      <c r="D35" s="91" t="s">
        <v>208</v>
      </c>
      <c r="E35" s="91" t="s">
        <v>218</v>
      </c>
      <c r="F35" s="91" t="s">
        <v>210</v>
      </c>
      <c r="G35" s="91" t="s">
        <v>219</v>
      </c>
      <c r="H35" s="91"/>
      <c r="I35" s="91"/>
      <c r="J35" s="91"/>
      <c r="K35" s="91"/>
      <c r="L35" s="91"/>
      <c r="M35" s="91" t="s">
        <v>30</v>
      </c>
      <c r="N35" s="91" t="s">
        <v>204</v>
      </c>
      <c r="O35" s="91" t="s">
        <v>32</v>
      </c>
      <c r="P35" s="92" t="s">
        <v>160</v>
      </c>
      <c r="Q35" s="135">
        <v>9.9999999999999989E-277</v>
      </c>
      <c r="R35" s="135">
        <v>9.9999999999999989E-277</v>
      </c>
      <c r="S35" s="135">
        <v>9.9999999999999989E-277</v>
      </c>
      <c r="T35" s="135">
        <v>9.9999999999999989E-277</v>
      </c>
      <c r="U35" s="135">
        <v>9.9999999999999989E-277</v>
      </c>
      <c r="V35" s="135">
        <v>9.9999999999999989E-277</v>
      </c>
      <c r="W35" s="135">
        <v>9.9999999999999989E-277</v>
      </c>
      <c r="X35" s="135">
        <v>9.9999999999999989E-277</v>
      </c>
      <c r="Y35" s="135">
        <v>9.9999999999999989E-277</v>
      </c>
      <c r="Z35" s="135">
        <v>9.9999999999999989E-277</v>
      </c>
      <c r="AA35" s="135">
        <v>9.9999999999999989E-277</v>
      </c>
    </row>
    <row r="36" spans="1:27" ht="63.75" hidden="1" customHeight="1" x14ac:dyDescent="0.25">
      <c r="A36" s="91" t="s">
        <v>58</v>
      </c>
      <c r="B36" s="92" t="s">
        <v>59</v>
      </c>
      <c r="C36" s="93" t="s">
        <v>161</v>
      </c>
      <c r="D36" s="91" t="s">
        <v>208</v>
      </c>
      <c r="E36" s="91" t="s">
        <v>220</v>
      </c>
      <c r="F36" s="91" t="s">
        <v>210</v>
      </c>
      <c r="G36" s="91" t="s">
        <v>221</v>
      </c>
      <c r="H36" s="91"/>
      <c r="I36" s="91"/>
      <c r="J36" s="91"/>
      <c r="K36" s="91"/>
      <c r="L36" s="91"/>
      <c r="M36" s="91" t="s">
        <v>30</v>
      </c>
      <c r="N36" s="91" t="s">
        <v>204</v>
      </c>
      <c r="O36" s="91" t="s">
        <v>32</v>
      </c>
      <c r="P36" s="92" t="s">
        <v>162</v>
      </c>
      <c r="Q36" s="135">
        <v>9.9999999999999989E-277</v>
      </c>
      <c r="R36" s="135">
        <v>9.9999999999999989E-277</v>
      </c>
      <c r="S36" s="135">
        <v>9.9999999999999989E-277</v>
      </c>
      <c r="T36" s="135">
        <v>9.9999999999999989E-277</v>
      </c>
      <c r="U36" s="135">
        <v>9.9999999999999989E-277</v>
      </c>
      <c r="V36" s="135">
        <v>9.9999999999999989E-277</v>
      </c>
      <c r="W36" s="135">
        <v>9.9999999999999989E-277</v>
      </c>
      <c r="X36" s="135">
        <v>9.9999999999999989E-277</v>
      </c>
      <c r="Y36" s="135">
        <v>9.9999999999999989E-277</v>
      </c>
      <c r="Z36" s="135">
        <v>9.9999999999999989E-277</v>
      </c>
      <c r="AA36" s="135">
        <v>9.9999999999999989E-277</v>
      </c>
    </row>
    <row r="37" spans="1:27" ht="63.75" hidden="1" customHeight="1" x14ac:dyDescent="0.25">
      <c r="A37" s="91" t="s">
        <v>58</v>
      </c>
      <c r="B37" s="92" t="s">
        <v>59</v>
      </c>
      <c r="C37" s="93" t="s">
        <v>231</v>
      </c>
      <c r="D37" s="91" t="s">
        <v>208</v>
      </c>
      <c r="E37" s="91" t="s">
        <v>220</v>
      </c>
      <c r="F37" s="91" t="s">
        <v>210</v>
      </c>
      <c r="G37" s="91" t="s">
        <v>224</v>
      </c>
      <c r="H37" s="91"/>
      <c r="I37" s="91"/>
      <c r="J37" s="91"/>
      <c r="K37" s="91"/>
      <c r="L37" s="91"/>
      <c r="M37" s="91" t="s">
        <v>30</v>
      </c>
      <c r="N37" s="91" t="s">
        <v>204</v>
      </c>
      <c r="O37" s="91" t="s">
        <v>32</v>
      </c>
      <c r="P37" s="92" t="s">
        <v>232</v>
      </c>
      <c r="Q37" s="135">
        <v>9.9999999999999989E-277</v>
      </c>
      <c r="R37" s="135">
        <v>9.9999999999999989E-277</v>
      </c>
      <c r="S37" s="135">
        <v>9.9999999999999989E-277</v>
      </c>
      <c r="T37" s="135">
        <v>9.9999999999999989E-277</v>
      </c>
      <c r="U37" s="135">
        <v>9.9999999999999989E-277</v>
      </c>
      <c r="V37" s="135">
        <v>9.9999999999999989E-277</v>
      </c>
      <c r="W37" s="135">
        <v>9.9999999999999989E-277</v>
      </c>
      <c r="X37" s="135">
        <v>9.9999999999999989E-277</v>
      </c>
      <c r="Y37" s="135">
        <v>9.9999999999999989E-277</v>
      </c>
      <c r="Z37" s="135">
        <v>9.9999999999999989E-277</v>
      </c>
      <c r="AA37" s="135">
        <v>9.9999999999999989E-277</v>
      </c>
    </row>
    <row r="38" spans="1:27" ht="63.75" hidden="1" customHeight="1" x14ac:dyDescent="0.25">
      <c r="A38" s="91" t="s">
        <v>58</v>
      </c>
      <c r="B38" s="92" t="s">
        <v>59</v>
      </c>
      <c r="C38" s="93" t="s">
        <v>231</v>
      </c>
      <c r="D38" s="91" t="s">
        <v>208</v>
      </c>
      <c r="E38" s="91" t="s">
        <v>220</v>
      </c>
      <c r="F38" s="91" t="s">
        <v>210</v>
      </c>
      <c r="G38" s="91" t="s">
        <v>224</v>
      </c>
      <c r="H38" s="91"/>
      <c r="I38" s="91"/>
      <c r="J38" s="91"/>
      <c r="K38" s="91"/>
      <c r="L38" s="91"/>
      <c r="M38" s="91" t="s">
        <v>30</v>
      </c>
      <c r="N38" s="91" t="s">
        <v>191</v>
      </c>
      <c r="O38" s="91" t="s">
        <v>32</v>
      </c>
      <c r="P38" s="92" t="s">
        <v>232</v>
      </c>
      <c r="Q38" s="135">
        <v>9.9999999999999989E-277</v>
      </c>
      <c r="R38" s="135">
        <v>9.9999999999999989E-277</v>
      </c>
      <c r="S38" s="135">
        <v>9.9999999999999989E-277</v>
      </c>
      <c r="T38" s="135">
        <v>9.9999999999999989E-277</v>
      </c>
      <c r="U38" s="135">
        <v>9.9999999999999989E-277</v>
      </c>
      <c r="V38" s="135">
        <v>9.9999999999999989E-277</v>
      </c>
      <c r="W38" s="135">
        <v>9.9999999999999989E-277</v>
      </c>
      <c r="X38" s="135">
        <v>9.9999999999999989E-277</v>
      </c>
      <c r="Y38" s="135">
        <v>9.9999999999999989E-277</v>
      </c>
      <c r="Z38" s="135">
        <v>9.9999999999999989E-277</v>
      </c>
      <c r="AA38" s="135">
        <v>9.9999999999999989E-277</v>
      </c>
    </row>
    <row r="39" spans="1:27" ht="63.75" hidden="1" customHeight="1" x14ac:dyDescent="0.25">
      <c r="A39" s="91" t="s">
        <v>58</v>
      </c>
      <c r="B39" s="92" t="s">
        <v>59</v>
      </c>
      <c r="C39" s="93" t="s">
        <v>163</v>
      </c>
      <c r="D39" s="91" t="s">
        <v>208</v>
      </c>
      <c r="E39" s="91" t="s">
        <v>222</v>
      </c>
      <c r="F39" s="91" t="s">
        <v>210</v>
      </c>
      <c r="G39" s="91" t="s">
        <v>223</v>
      </c>
      <c r="H39" s="91"/>
      <c r="I39" s="91"/>
      <c r="J39" s="91"/>
      <c r="K39" s="91"/>
      <c r="L39" s="91"/>
      <c r="M39" s="91" t="s">
        <v>30</v>
      </c>
      <c r="N39" s="91" t="s">
        <v>204</v>
      </c>
      <c r="O39" s="91" t="s">
        <v>32</v>
      </c>
      <c r="P39" s="92" t="s">
        <v>164</v>
      </c>
      <c r="Q39" s="135">
        <v>9.9999999999999989E-277</v>
      </c>
      <c r="R39" s="135">
        <v>9.9999999999999989E-277</v>
      </c>
      <c r="S39" s="135">
        <v>9.9999999999999989E-277</v>
      </c>
      <c r="T39" s="135">
        <v>9.9999999999999989E-277</v>
      </c>
      <c r="U39" s="135">
        <v>9.9999999999999989E-277</v>
      </c>
      <c r="V39" s="135">
        <v>9.9999999999999989E-277</v>
      </c>
      <c r="W39" s="135">
        <v>9.9999999999999989E-277</v>
      </c>
      <c r="X39" s="135">
        <v>9.9999999999999989E-277</v>
      </c>
      <c r="Y39" s="135">
        <v>9.9999999999999989E-277</v>
      </c>
      <c r="Z39" s="135">
        <v>9.9999999999999989E-277</v>
      </c>
      <c r="AA39" s="135">
        <v>9.9999999999999989E-277</v>
      </c>
    </row>
    <row r="40" spans="1:27" ht="63.75" hidden="1" customHeight="1" x14ac:dyDescent="0.25">
      <c r="A40" s="91" t="s">
        <v>58</v>
      </c>
      <c r="B40" s="92" t="s">
        <v>59</v>
      </c>
      <c r="C40" s="93" t="s">
        <v>165</v>
      </c>
      <c r="D40" s="91" t="s">
        <v>208</v>
      </c>
      <c r="E40" s="91" t="s">
        <v>222</v>
      </c>
      <c r="F40" s="91" t="s">
        <v>210</v>
      </c>
      <c r="G40" s="91" t="s">
        <v>215</v>
      </c>
      <c r="H40" s="91"/>
      <c r="I40" s="91"/>
      <c r="J40" s="91"/>
      <c r="K40" s="91"/>
      <c r="L40" s="91"/>
      <c r="M40" s="91" t="s">
        <v>30</v>
      </c>
      <c r="N40" s="91" t="s">
        <v>204</v>
      </c>
      <c r="O40" s="91" t="s">
        <v>32</v>
      </c>
      <c r="P40" s="92" t="s">
        <v>166</v>
      </c>
      <c r="Q40" s="135">
        <v>9.9999999999999989E-277</v>
      </c>
      <c r="R40" s="135">
        <v>9.9999999999999989E-277</v>
      </c>
      <c r="S40" s="135">
        <v>9.9999999999999989E-277</v>
      </c>
      <c r="T40" s="135">
        <v>9.9999999999999989E-277</v>
      </c>
      <c r="U40" s="135">
        <v>9.9999999999999989E-277</v>
      </c>
      <c r="V40" s="135">
        <v>9.9999999999999989E-277</v>
      </c>
      <c r="W40" s="135">
        <v>9.9999999999999989E-277</v>
      </c>
      <c r="X40" s="135">
        <v>9.9999999999999989E-277</v>
      </c>
      <c r="Y40" s="135">
        <v>9.9999999999999989E-277</v>
      </c>
      <c r="Z40" s="135">
        <v>9.9999999999999989E-277</v>
      </c>
      <c r="AA40" s="135">
        <v>9.9999999999999989E-277</v>
      </c>
    </row>
    <row r="41" spans="1:27" ht="63.75" hidden="1" customHeight="1" x14ac:dyDescent="0.25">
      <c r="A41" s="91" t="s">
        <v>58</v>
      </c>
      <c r="B41" s="92" t="s">
        <v>59</v>
      </c>
      <c r="C41" s="93" t="s">
        <v>167</v>
      </c>
      <c r="D41" s="91" t="s">
        <v>208</v>
      </c>
      <c r="E41" s="91" t="s">
        <v>222</v>
      </c>
      <c r="F41" s="91" t="s">
        <v>210</v>
      </c>
      <c r="G41" s="91" t="s">
        <v>216</v>
      </c>
      <c r="H41" s="91"/>
      <c r="I41" s="91"/>
      <c r="J41" s="91"/>
      <c r="K41" s="91"/>
      <c r="L41" s="91"/>
      <c r="M41" s="91" t="s">
        <v>30</v>
      </c>
      <c r="N41" s="91" t="s">
        <v>204</v>
      </c>
      <c r="O41" s="91" t="s">
        <v>32</v>
      </c>
      <c r="P41" s="92" t="s">
        <v>168</v>
      </c>
      <c r="Q41" s="135">
        <v>9.9999999999999989E-277</v>
      </c>
      <c r="R41" s="135">
        <v>9.9999999999999989E-277</v>
      </c>
      <c r="S41" s="135">
        <v>9.9999999999999989E-277</v>
      </c>
      <c r="T41" s="135">
        <v>9.9999999999999989E-277</v>
      </c>
      <c r="U41" s="135">
        <v>9.9999999999999989E-277</v>
      </c>
      <c r="V41" s="135">
        <v>9.9999999999999989E-277</v>
      </c>
      <c r="W41" s="135">
        <v>9.9999999999999989E-277</v>
      </c>
      <c r="X41" s="135">
        <v>9.9999999999999989E-277</v>
      </c>
      <c r="Y41" s="135">
        <v>9.9999999999999989E-277</v>
      </c>
      <c r="Z41" s="135">
        <v>9.9999999999999989E-277</v>
      </c>
      <c r="AA41" s="135">
        <v>9.9999999999999989E-277</v>
      </c>
    </row>
    <row r="42" spans="1:27" ht="63.75" hidden="1" customHeight="1" x14ac:dyDescent="0.25">
      <c r="A42" s="91" t="s">
        <v>58</v>
      </c>
      <c r="B42" s="92" t="s">
        <v>59</v>
      </c>
      <c r="C42" s="93" t="s">
        <v>233</v>
      </c>
      <c r="D42" s="91" t="s">
        <v>208</v>
      </c>
      <c r="E42" s="91" t="s">
        <v>222</v>
      </c>
      <c r="F42" s="91" t="s">
        <v>210</v>
      </c>
      <c r="G42" s="91" t="s">
        <v>204</v>
      </c>
      <c r="H42" s="91"/>
      <c r="I42" s="91"/>
      <c r="J42" s="91"/>
      <c r="K42" s="91"/>
      <c r="L42" s="91"/>
      <c r="M42" s="91" t="s">
        <v>30</v>
      </c>
      <c r="N42" s="91" t="s">
        <v>204</v>
      </c>
      <c r="O42" s="91" t="s">
        <v>32</v>
      </c>
      <c r="P42" s="92" t="s">
        <v>234</v>
      </c>
      <c r="Q42" s="135">
        <v>9.9999999999999989E-277</v>
      </c>
      <c r="R42" s="135">
        <v>9.9999999999999989E-277</v>
      </c>
      <c r="S42" s="135">
        <v>9.9999999999999989E-277</v>
      </c>
      <c r="T42" s="135">
        <v>9.9999999999999989E-277</v>
      </c>
      <c r="U42" s="135">
        <v>9.9999999999999989E-277</v>
      </c>
      <c r="V42" s="135">
        <v>9.9999999999999989E-277</v>
      </c>
      <c r="W42" s="135">
        <v>9.9999999999999989E-277</v>
      </c>
      <c r="X42" s="135">
        <v>9.9999999999999989E-277</v>
      </c>
      <c r="Y42" s="135">
        <v>9.9999999999999989E-277</v>
      </c>
      <c r="Z42" s="135">
        <v>9.9999999999999989E-277</v>
      </c>
      <c r="AA42" s="135">
        <v>9.9999999999999989E-277</v>
      </c>
    </row>
    <row r="43" spans="1:27" ht="63.75" hidden="1" customHeight="1" x14ac:dyDescent="0.25">
      <c r="A43" s="91" t="s">
        <v>58</v>
      </c>
      <c r="B43" s="92" t="s">
        <v>59</v>
      </c>
      <c r="C43" s="93" t="s">
        <v>383</v>
      </c>
      <c r="D43" s="91" t="s">
        <v>208</v>
      </c>
      <c r="E43" s="91" t="s">
        <v>222</v>
      </c>
      <c r="F43" s="91" t="s">
        <v>210</v>
      </c>
      <c r="G43" s="91" t="s">
        <v>217</v>
      </c>
      <c r="H43" s="91" t="s">
        <v>1</v>
      </c>
      <c r="I43" s="91" t="s">
        <v>1</v>
      </c>
      <c r="J43" s="91" t="s">
        <v>1</v>
      </c>
      <c r="K43" s="91" t="s">
        <v>1</v>
      </c>
      <c r="L43" s="91" t="s">
        <v>1</v>
      </c>
      <c r="M43" s="91" t="s">
        <v>30</v>
      </c>
      <c r="N43" s="91" t="s">
        <v>204</v>
      </c>
      <c r="O43" s="91" t="s">
        <v>32</v>
      </c>
      <c r="P43" s="92" t="s">
        <v>384</v>
      </c>
      <c r="Q43" s="135">
        <v>9.9999999999999989E-277</v>
      </c>
      <c r="R43" s="135">
        <v>9.9999999999999989E-277</v>
      </c>
      <c r="S43" s="135">
        <v>9.9999999999999989E-277</v>
      </c>
      <c r="T43" s="135">
        <v>9.9999999999999989E-277</v>
      </c>
      <c r="U43" s="135">
        <v>9.9999999999999989E-277</v>
      </c>
      <c r="V43" s="135">
        <v>9.9999999999999989E-277</v>
      </c>
      <c r="W43" s="135">
        <v>9.9999999999999989E-277</v>
      </c>
      <c r="X43" s="135">
        <v>9.9999999999999989E-277</v>
      </c>
      <c r="Y43" s="135">
        <v>9.9999999999999989E-277</v>
      </c>
      <c r="Z43" s="135">
        <v>9.9999999999999989E-277</v>
      </c>
      <c r="AA43" s="135">
        <v>9.9999999999999989E-277</v>
      </c>
    </row>
    <row r="44" spans="1:27" s="124" customFormat="1" ht="33.75" x14ac:dyDescent="0.25">
      <c r="A44" s="145" t="s">
        <v>56</v>
      </c>
      <c r="B44" s="146" t="s">
        <v>57</v>
      </c>
      <c r="C44" s="147" t="s">
        <v>131</v>
      </c>
      <c r="D44" s="145" t="s">
        <v>29</v>
      </c>
      <c r="E44" s="145" t="s">
        <v>188</v>
      </c>
      <c r="F44" s="145" t="s">
        <v>199</v>
      </c>
      <c r="G44" s="145" t="s">
        <v>186</v>
      </c>
      <c r="H44" s="145" t="s">
        <v>200</v>
      </c>
      <c r="I44" s="145"/>
      <c r="J44" s="145"/>
      <c r="K44" s="145"/>
      <c r="L44" s="145"/>
      <c r="M44" s="145" t="s">
        <v>30</v>
      </c>
      <c r="N44" s="145" t="s">
        <v>31</v>
      </c>
      <c r="O44" s="145" t="s">
        <v>32</v>
      </c>
      <c r="P44" s="293" t="s">
        <v>398</v>
      </c>
      <c r="Q44" s="135">
        <f>+'BASE SENTENCIA'!Q45/$Q$3</f>
        <v>13993.198899999999</v>
      </c>
      <c r="R44" s="135">
        <f>+'BASE SENTENCIA'!R45/$Q$3</f>
        <v>13993.198899999999</v>
      </c>
      <c r="S44" s="135">
        <f>+'BASE SENTENCIA'!S45/$Q$3</f>
        <v>0</v>
      </c>
      <c r="T44" s="135">
        <f>+'BASE SENTENCIA'!T45/$Q$3</f>
        <v>13993.198899999999</v>
      </c>
      <c r="U44" s="135">
        <f>+'BASE SENTENCIA'!U45/$Q$3</f>
        <v>0</v>
      </c>
      <c r="V44" s="135">
        <f>+'BASE SENTENCIA'!V45/$Q$3</f>
        <v>13963.396556290001</v>
      </c>
      <c r="W44" s="135">
        <f>+'BASE SENTENCIA'!W45/$Q$3</f>
        <v>29.802343710000002</v>
      </c>
      <c r="X44" s="135">
        <f>+'BASE SENTENCIA'!X45/$Q$3</f>
        <v>6126.6331521899992</v>
      </c>
      <c r="Y44" s="135">
        <f>+'BASE SENTENCIA'!Y45/$Q$3</f>
        <v>2516.85359367</v>
      </c>
      <c r="Z44" s="135">
        <f>+'BASE SENTENCIA'!Z45/$Q$3</f>
        <v>2516.85359367</v>
      </c>
      <c r="AA44" s="135">
        <f>+'BASE SENTENCIA'!AA45/$Q$3</f>
        <v>2516.85359367</v>
      </c>
    </row>
    <row r="45" spans="1:27" s="124" customFormat="1" ht="33.75" x14ac:dyDescent="0.25">
      <c r="A45" s="138" t="s">
        <v>54</v>
      </c>
      <c r="B45" s="146" t="s">
        <v>55</v>
      </c>
      <c r="C45" s="147" t="s">
        <v>131</v>
      </c>
      <c r="D45" s="145" t="s">
        <v>29</v>
      </c>
      <c r="E45" s="145" t="s">
        <v>188</v>
      </c>
      <c r="F45" s="145" t="s">
        <v>199</v>
      </c>
      <c r="G45" s="145" t="s">
        <v>186</v>
      </c>
      <c r="H45" s="145" t="s">
        <v>200</v>
      </c>
      <c r="I45" s="145"/>
      <c r="J45" s="145"/>
      <c r="K45" s="145"/>
      <c r="L45" s="145"/>
      <c r="M45" s="145" t="s">
        <v>30</v>
      </c>
      <c r="N45" s="145" t="s">
        <v>31</v>
      </c>
      <c r="O45" s="145" t="s">
        <v>32</v>
      </c>
      <c r="P45" s="293" t="s">
        <v>398</v>
      </c>
      <c r="Q45" s="135">
        <f>+'BASE SENTENCIA'!Q46/$Q$3</f>
        <v>10615.530199999999</v>
      </c>
      <c r="R45" s="135">
        <f>+'BASE SENTENCIA'!R46/$Q$3</f>
        <v>10615.530199999999</v>
      </c>
      <c r="S45" s="135">
        <f>+'BASE SENTENCIA'!S46/$Q$3</f>
        <v>0</v>
      </c>
      <c r="T45" s="135">
        <f>+'BASE SENTENCIA'!T46/$Q$3</f>
        <v>10615.530199999999</v>
      </c>
      <c r="U45" s="135">
        <f>+'BASE SENTENCIA'!U46/$Q$3</f>
        <v>0</v>
      </c>
      <c r="V45" s="135">
        <f>+'BASE SENTENCIA'!V46/$Q$3</f>
        <v>365.53019999999998</v>
      </c>
      <c r="W45" s="135">
        <f>+'BASE SENTENCIA'!W46/$Q$3</f>
        <v>10250</v>
      </c>
      <c r="X45" s="135">
        <f>+'BASE SENTENCIA'!X46/$Q$3</f>
        <v>63</v>
      </c>
      <c r="Y45" s="135">
        <f>+'BASE SENTENCIA'!Y46/$Q$3</f>
        <v>36.9</v>
      </c>
      <c r="Z45" s="135">
        <f>+'BASE SENTENCIA'!Z46/$Q$3</f>
        <v>36.9</v>
      </c>
      <c r="AA45" s="641">
        <f>+'BASE SENTENCIA'!AA46/$Q$3</f>
        <v>36.9</v>
      </c>
    </row>
    <row r="46" spans="1:27" s="124" customFormat="1" ht="33.75" x14ac:dyDescent="0.25">
      <c r="A46" s="145" t="s">
        <v>52</v>
      </c>
      <c r="B46" s="146" t="s">
        <v>53</v>
      </c>
      <c r="C46" s="147" t="s">
        <v>131</v>
      </c>
      <c r="D46" s="145" t="s">
        <v>29</v>
      </c>
      <c r="E46" s="145" t="s">
        <v>188</v>
      </c>
      <c r="F46" s="145" t="s">
        <v>199</v>
      </c>
      <c r="G46" s="145" t="s">
        <v>186</v>
      </c>
      <c r="H46" s="145" t="s">
        <v>200</v>
      </c>
      <c r="I46" s="145"/>
      <c r="J46" s="145"/>
      <c r="K46" s="145"/>
      <c r="L46" s="145"/>
      <c r="M46" s="145" t="s">
        <v>30</v>
      </c>
      <c r="N46" s="145" t="s">
        <v>31</v>
      </c>
      <c r="O46" s="145" t="s">
        <v>32</v>
      </c>
      <c r="P46" s="293" t="s">
        <v>398</v>
      </c>
      <c r="Q46" s="135">
        <f>+'BASE SENTENCIA'!Q47/$Q$3</f>
        <v>13028.1507</v>
      </c>
      <c r="R46" s="135">
        <f>+'BASE SENTENCIA'!R47/$Q$3</f>
        <v>13028.1507</v>
      </c>
      <c r="S46" s="135">
        <f>+'BASE SENTENCIA'!S47/$Q$3</f>
        <v>0</v>
      </c>
      <c r="T46" s="135">
        <f>+'BASE SENTENCIA'!T47/$Q$3</f>
        <v>13028.1507</v>
      </c>
      <c r="U46" s="135">
        <f>+'BASE SENTENCIA'!U47/$Q$3</f>
        <v>0</v>
      </c>
      <c r="V46" s="135">
        <f>+'BASE SENTENCIA'!V47/$Q$3</f>
        <v>0</v>
      </c>
      <c r="W46" s="135">
        <f>+'BASE SENTENCIA'!W47/$Q$3</f>
        <v>13028.1507</v>
      </c>
      <c r="X46" s="135">
        <f>+'BASE SENTENCIA'!X47/$Q$3</f>
        <v>0</v>
      </c>
      <c r="Y46" s="135">
        <f>+'BASE SENTENCIA'!Y47/$Q$3</f>
        <v>0</v>
      </c>
      <c r="Z46" s="135">
        <f>+'BASE SENTENCIA'!Z47/$Q$3</f>
        <v>0</v>
      </c>
      <c r="AA46" s="641">
        <f>+'BASE SENTENCIA'!AA47/$Q$3</f>
        <v>0</v>
      </c>
    </row>
    <row r="47" spans="1:27" ht="15" x14ac:dyDescent="0.25">
      <c r="A47" s="96" t="s">
        <v>1</v>
      </c>
      <c r="B47" s="97" t="s">
        <v>1</v>
      </c>
      <c r="C47" s="98" t="s">
        <v>1</v>
      </c>
      <c r="D47" s="96" t="s">
        <v>1</v>
      </c>
      <c r="E47" s="96" t="s">
        <v>1</v>
      </c>
      <c r="F47" s="96" t="s">
        <v>1</v>
      </c>
      <c r="G47" s="96" t="s">
        <v>1</v>
      </c>
      <c r="H47" s="96" t="s">
        <v>1</v>
      </c>
      <c r="I47" s="96" t="s">
        <v>1</v>
      </c>
      <c r="J47" s="96" t="s">
        <v>1</v>
      </c>
      <c r="K47" s="96" t="s">
        <v>1</v>
      </c>
      <c r="L47" s="96" t="s">
        <v>1</v>
      </c>
      <c r="M47" s="96" t="s">
        <v>1</v>
      </c>
      <c r="N47" s="96" t="s">
        <v>1</v>
      </c>
      <c r="O47" s="96" t="s">
        <v>1</v>
      </c>
      <c r="P47" s="97" t="s">
        <v>1</v>
      </c>
      <c r="Q47" s="135">
        <f>(((((SUM(Q5:Q46))/1000000)/1000000)/1000000)/1000000)/1000000</f>
        <v>1.2159280999799998E-25</v>
      </c>
      <c r="R47" s="135">
        <f t="shared" ref="R47:AA47" si="0">((((((SUM(R5:R46))/1000000)/1000000)/1000000)/1000000)/1000000)/1000000</f>
        <v>4.8243471603000003E-32</v>
      </c>
      <c r="S47" s="135">
        <f t="shared" si="0"/>
        <v>2.5999999999999995E-35</v>
      </c>
      <c r="T47" s="135">
        <f t="shared" si="0"/>
        <v>1.2159280999999999E-31</v>
      </c>
      <c r="U47" s="135">
        <f t="shared" si="0"/>
        <v>0</v>
      </c>
      <c r="V47" s="135">
        <f t="shared" si="0"/>
        <v>4.8395964377920013E-32</v>
      </c>
      <c r="W47" s="135">
        <f t="shared" si="0"/>
        <v>7.3196845622079996E-32</v>
      </c>
      <c r="X47" s="135">
        <f t="shared" si="0"/>
        <v>2.0397617209819996E-32</v>
      </c>
      <c r="Y47" s="135">
        <f t="shared" si="0"/>
        <v>6.4263032316699988E-33</v>
      </c>
      <c r="Z47" s="135">
        <f t="shared" si="0"/>
        <v>6.4263032316699988E-33</v>
      </c>
      <c r="AA47" s="135">
        <f t="shared" si="0"/>
        <v>6.4056105986699998E-33</v>
      </c>
    </row>
    <row r="48" spans="1:27" ht="15" x14ac:dyDescent="0.25">
      <c r="A48" s="91" t="s">
        <v>1</v>
      </c>
      <c r="B48" s="95" t="s">
        <v>1</v>
      </c>
      <c r="C48" s="93" t="s">
        <v>1</v>
      </c>
      <c r="D48" s="91" t="s">
        <v>1</v>
      </c>
      <c r="E48" s="91" t="s">
        <v>1</v>
      </c>
      <c r="F48" s="91" t="s">
        <v>1</v>
      </c>
      <c r="G48" s="91" t="s">
        <v>1</v>
      </c>
      <c r="H48" s="91" t="s">
        <v>1</v>
      </c>
      <c r="I48" s="91" t="s">
        <v>1</v>
      </c>
      <c r="J48" s="91" t="s">
        <v>1</v>
      </c>
      <c r="K48" s="91" t="s">
        <v>1</v>
      </c>
      <c r="L48" s="91" t="s">
        <v>1</v>
      </c>
      <c r="M48" s="91" t="s">
        <v>1</v>
      </c>
      <c r="N48" s="91" t="s">
        <v>1</v>
      </c>
      <c r="O48" s="91" t="s">
        <v>1</v>
      </c>
      <c r="P48" s="92" t="s">
        <v>1</v>
      </c>
      <c r="Q48" s="135" t="s">
        <v>1</v>
      </c>
      <c r="R48" s="135" t="s">
        <v>1</v>
      </c>
      <c r="S48" s="135" t="s">
        <v>1</v>
      </c>
      <c r="T48" s="135" t="s">
        <v>1</v>
      </c>
      <c r="U48" s="135" t="s">
        <v>1</v>
      </c>
      <c r="V48" s="135" t="s">
        <v>1</v>
      </c>
      <c r="W48" s="135" t="s">
        <v>1</v>
      </c>
      <c r="X48" s="135" t="s">
        <v>1</v>
      </c>
      <c r="Y48" s="135" t="s">
        <v>1</v>
      </c>
      <c r="Z48" s="135" t="s">
        <v>1</v>
      </c>
      <c r="AA48" s="135" t="s">
        <v>1</v>
      </c>
    </row>
    <row r="49" spans="16:27" ht="20.25" hidden="1" customHeight="1" x14ac:dyDescent="0.25">
      <c r="P49" s="304" t="s">
        <v>70</v>
      </c>
      <c r="Q49" s="242">
        <f>SUBTOTAL(9,Q5:Q48)</f>
        <v>48252.409999999996</v>
      </c>
      <c r="R49" s="242">
        <f t="shared" ref="R49:AA49" si="1">SUBTOTAL(9,R5:R48)</f>
        <v>48217.471600999997</v>
      </c>
      <c r="S49" s="242">
        <f t="shared" si="1"/>
        <v>2.5999999999999995E-35</v>
      </c>
      <c r="T49" s="242">
        <f>SUBTOTAL(9,T5:T48)</f>
        <v>48252.409999999996</v>
      </c>
      <c r="U49" s="242">
        <f t="shared" si="1"/>
        <v>0</v>
      </c>
      <c r="V49" s="242">
        <f>SUBTOTAL(9,V5:V48)</f>
        <v>18818.325957290002</v>
      </c>
      <c r="W49" s="242">
        <f t="shared" si="1"/>
        <v>29434.084042709997</v>
      </c>
      <c r="X49" s="242">
        <f t="shared" si="1"/>
        <v>10326.355388189999</v>
      </c>
      <c r="Y49" s="242">
        <f t="shared" si="1"/>
        <v>4029.3179436700002</v>
      </c>
      <c r="Z49" s="242">
        <f t="shared" si="1"/>
        <v>4029.3179436700002</v>
      </c>
      <c r="AA49" s="242">
        <f t="shared" si="1"/>
        <v>4029.3179436700002</v>
      </c>
    </row>
    <row r="50" spans="16:27" ht="15" hidden="1" x14ac:dyDescent="0.25">
      <c r="P50" s="304" t="s">
        <v>429</v>
      </c>
      <c r="Q50" s="135">
        <f>(+'BASE SENTENCIA'!Q1)/1000000</f>
        <v>48252.41</v>
      </c>
      <c r="R50" s="135">
        <f>(+'BASE SENTENCIA'!R1)/1000000</f>
        <v>48217.471600999997</v>
      </c>
      <c r="S50" s="135">
        <f>(+'BASE SENTENCIA'!S1)/1000000</f>
        <v>0</v>
      </c>
      <c r="T50" s="135">
        <f>(+'BASE SENTENCIA'!T1)/1000000</f>
        <v>48252.41</v>
      </c>
      <c r="U50" s="135">
        <f>(+'BASE SENTENCIA'!U1)/1000000</f>
        <v>0</v>
      </c>
      <c r="V50" s="135">
        <f>(+'BASE SENTENCIA'!V1)/1000000</f>
        <v>18818.325957290002</v>
      </c>
      <c r="W50" s="135">
        <f>(+'BASE SENTENCIA'!W1)/1000000</f>
        <v>29434.084042709997</v>
      </c>
      <c r="X50" s="135">
        <f>(+'BASE SENTENCIA'!X1)/1000000</f>
        <v>10326.355388189999</v>
      </c>
      <c r="Y50" s="135">
        <f>(+'BASE SENTENCIA'!Y1)/1000000</f>
        <v>4029.3179436700002</v>
      </c>
      <c r="Z50" s="135">
        <f>(+'BASE SENTENCIA'!Z1)/1000000</f>
        <v>4029.3179436700002</v>
      </c>
      <c r="AA50" s="135">
        <f>(+'BASE SENTENCIA'!AA1)/1000000</f>
        <v>4029.3179436700002</v>
      </c>
    </row>
    <row r="51" spans="16:27" ht="15" hidden="1" x14ac:dyDescent="0.25">
      <c r="P51" s="304" t="s">
        <v>428</v>
      </c>
      <c r="Q51" s="136">
        <f>+Q49-Q50</f>
        <v>0</v>
      </c>
      <c r="R51" s="136">
        <f t="shared" ref="R51:Z51" si="2">+R49-R50</f>
        <v>0</v>
      </c>
      <c r="S51" s="136">
        <f t="shared" si="2"/>
        <v>2.5999999999999995E-35</v>
      </c>
      <c r="T51" s="136">
        <f t="shared" si="2"/>
        <v>0</v>
      </c>
      <c r="U51" s="136">
        <f t="shared" si="2"/>
        <v>0</v>
      </c>
      <c r="V51" s="136">
        <f t="shared" si="2"/>
        <v>0</v>
      </c>
      <c r="W51" s="136">
        <f t="shared" si="2"/>
        <v>0</v>
      </c>
      <c r="X51" s="136">
        <f t="shared" si="2"/>
        <v>0</v>
      </c>
      <c r="Y51" s="136">
        <f t="shared" si="2"/>
        <v>0</v>
      </c>
      <c r="Z51" s="136">
        <f t="shared" si="2"/>
        <v>0</v>
      </c>
      <c r="AA51" s="136">
        <f>+AA49-AA50</f>
        <v>0</v>
      </c>
    </row>
    <row r="52" spans="16:27" ht="63.75" customHeight="1" x14ac:dyDescent="0.25">
      <c r="Q52" s="137"/>
      <c r="R52" s="137"/>
      <c r="S52" s="137"/>
      <c r="T52" s="137"/>
      <c r="U52" s="137"/>
      <c r="V52" s="137"/>
      <c r="W52" s="137"/>
      <c r="X52" s="137"/>
      <c r="Y52" s="137"/>
      <c r="Z52" s="137"/>
      <c r="AA52" s="137"/>
    </row>
    <row r="53" spans="16:27" ht="63.75" customHeight="1" x14ac:dyDescent="0.25">
      <c r="S53" s="137">
        <f>+S19+S45</f>
        <v>0</v>
      </c>
    </row>
  </sheetData>
  <autoFilter ref="A4:AA48" xr:uid="{00000000-0009-0000-0000-000004000000}">
    <filterColumn colId="15">
      <colorFilter dxfId="43"/>
    </filterColumn>
  </autoFilter>
  <mergeCells count="1">
    <mergeCell ref="Q1:S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tabSelected="1" workbookViewId="0">
      <selection activeCell="H8" sqref="H8"/>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102"/>
      <c r="B3" s="102"/>
      <c r="C3" s="102"/>
      <c r="D3" s="102"/>
      <c r="E3" s="102"/>
      <c r="F3" s="102"/>
      <c r="G3" s="102"/>
      <c r="H3" s="102"/>
      <c r="I3" s="102"/>
      <c r="J3" s="102"/>
      <c r="K3" s="102"/>
      <c r="L3" s="102"/>
    </row>
    <row r="4" spans="1:12" ht="42" customHeight="1" thickBot="1" x14ac:dyDescent="0.3">
      <c r="A4" s="1122" t="s">
        <v>71</v>
      </c>
      <c r="B4" s="1123"/>
      <c r="C4" s="1123"/>
      <c r="D4" s="1123"/>
      <c r="E4" s="1123"/>
      <c r="F4" s="1123"/>
      <c r="G4" s="1123"/>
      <c r="H4" s="1123"/>
      <c r="I4" s="1123"/>
      <c r="J4" s="1123"/>
      <c r="K4" s="1123"/>
      <c r="L4" s="1123"/>
    </row>
    <row r="5" spans="1:12" ht="24.75" customHeight="1" thickBot="1" x14ac:dyDescent="0.3">
      <c r="A5" s="1127" t="s">
        <v>60</v>
      </c>
      <c r="B5" s="1127"/>
      <c r="C5" s="81"/>
      <c r="D5" s="81"/>
      <c r="E5" s="81"/>
      <c r="F5" s="81"/>
      <c r="G5" s="81"/>
      <c r="H5" s="81"/>
      <c r="I5" s="81"/>
      <c r="J5" s="81"/>
      <c r="K5" s="81"/>
      <c r="L5" s="81"/>
    </row>
    <row r="6" spans="1:12" ht="48" customHeight="1" thickBot="1" x14ac:dyDescent="0.3">
      <c r="A6" s="621" t="s">
        <v>72</v>
      </c>
      <c r="B6" s="622" t="s">
        <v>19</v>
      </c>
      <c r="C6" s="622" t="s">
        <v>93</v>
      </c>
      <c r="D6" s="622" t="s">
        <v>41</v>
      </c>
      <c r="E6" s="622" t="s">
        <v>24</v>
      </c>
      <c r="F6" s="622" t="s">
        <v>450</v>
      </c>
      <c r="G6" s="622" t="s">
        <v>174</v>
      </c>
      <c r="H6" s="622" t="s">
        <v>73</v>
      </c>
      <c r="I6" s="622" t="s">
        <v>74</v>
      </c>
      <c r="J6" s="622" t="s">
        <v>75</v>
      </c>
      <c r="K6" s="622" t="s">
        <v>26</v>
      </c>
      <c r="L6" s="623" t="s">
        <v>44</v>
      </c>
    </row>
    <row r="7" spans="1:12" ht="87" customHeight="1" x14ac:dyDescent="0.25">
      <c r="A7" s="366" t="s">
        <v>76</v>
      </c>
      <c r="B7" s="1124" t="s">
        <v>71</v>
      </c>
      <c r="C7" s="369">
        <v>21196.122001</v>
      </c>
      <c r="D7" s="369">
        <v>10615.530199999999</v>
      </c>
      <c r="E7" s="369">
        <v>4489.3992010000002</v>
      </c>
      <c r="F7" s="387">
        <v>0.42290861750833703</v>
      </c>
      <c r="G7" s="373">
        <v>6126.1309989999991</v>
      </c>
      <c r="H7" s="369">
        <v>4136.7222359999996</v>
      </c>
      <c r="I7" s="367">
        <v>0.38968588078624655</v>
      </c>
      <c r="J7" s="369">
        <v>6478.8079639999996</v>
      </c>
      <c r="K7" s="369">
        <v>1475.5643500000001</v>
      </c>
      <c r="L7" s="368">
        <v>0.13900053244632099</v>
      </c>
    </row>
    <row r="8" spans="1:12" ht="107.25" customHeight="1" x14ac:dyDescent="0.25">
      <c r="A8" s="361" t="s">
        <v>77</v>
      </c>
      <c r="B8" s="1125"/>
      <c r="C8" s="370">
        <v>10615.530199999999</v>
      </c>
      <c r="D8" s="370">
        <v>10615.530199999999</v>
      </c>
      <c r="E8" s="371">
        <v>365.53019999999998</v>
      </c>
      <c r="F8" s="388">
        <v>3.4433532109399492E-2</v>
      </c>
      <c r="G8" s="374">
        <v>10250</v>
      </c>
      <c r="H8" s="370">
        <v>63</v>
      </c>
      <c r="I8" s="125">
        <v>5.9347012172788136E-3</v>
      </c>
      <c r="J8" s="370">
        <v>10552.530199999999</v>
      </c>
      <c r="K8" s="370">
        <v>36.9</v>
      </c>
      <c r="L8" s="362">
        <v>3.476039284406162E-3</v>
      </c>
    </row>
    <row r="9" spans="1:12" ht="48" customHeight="1" x14ac:dyDescent="0.25">
      <c r="A9" s="361" t="s">
        <v>86</v>
      </c>
      <c r="B9" s="1125"/>
      <c r="C9" s="370">
        <v>13028.1507</v>
      </c>
      <c r="D9" s="370">
        <v>13028.1507</v>
      </c>
      <c r="E9" s="370">
        <v>0</v>
      </c>
      <c r="F9" s="388">
        <v>0</v>
      </c>
      <c r="G9" s="374">
        <v>13028.1507</v>
      </c>
      <c r="H9" s="370">
        <v>0</v>
      </c>
      <c r="I9" s="125">
        <v>0</v>
      </c>
      <c r="J9" s="370">
        <v>13028.1507</v>
      </c>
      <c r="K9" s="370">
        <v>0</v>
      </c>
      <c r="L9" s="362">
        <v>0</v>
      </c>
    </row>
    <row r="10" spans="1:12" ht="45" customHeight="1" thickBot="1" x14ac:dyDescent="0.3">
      <c r="A10" s="363" t="s">
        <v>78</v>
      </c>
      <c r="B10" s="1126"/>
      <c r="C10" s="372">
        <v>13993.198899999999</v>
      </c>
      <c r="D10" s="372">
        <v>13993.198899999999</v>
      </c>
      <c r="E10" s="372">
        <v>13963.396556290001</v>
      </c>
      <c r="F10" s="389">
        <v>0.99787022653483481</v>
      </c>
      <c r="G10" s="375">
        <v>29.80234370999824</v>
      </c>
      <c r="H10" s="372">
        <v>6126.6331521899992</v>
      </c>
      <c r="I10" s="364">
        <v>0.43782934809781054</v>
      </c>
      <c r="J10" s="372">
        <v>7866.5657478100002</v>
      </c>
      <c r="K10" s="372">
        <v>2516.85359367</v>
      </c>
      <c r="L10" s="365">
        <v>0.1798626326729337</v>
      </c>
    </row>
    <row r="11" spans="1:12" ht="31.5" customHeight="1" thickBot="1" x14ac:dyDescent="0.3">
      <c r="A11" s="614" t="s">
        <v>61</v>
      </c>
      <c r="B11" s="615"/>
      <c r="C11" s="616">
        <v>58833.001800999991</v>
      </c>
      <c r="D11" s="616">
        <v>48252.41</v>
      </c>
      <c r="E11" s="616">
        <v>18818.325957290002</v>
      </c>
      <c r="F11" s="617">
        <v>0.38999763861100412</v>
      </c>
      <c r="G11" s="618">
        <v>29434.084042710001</v>
      </c>
      <c r="H11" s="616">
        <v>10326.355388189999</v>
      </c>
      <c r="I11" s="619">
        <v>0.21400703898914061</v>
      </c>
      <c r="J11" s="616">
        <v>37926.054611810003</v>
      </c>
      <c r="K11" s="616">
        <v>4029.3179436700002</v>
      </c>
      <c r="L11" s="620">
        <v>8.3505009255910742E-2</v>
      </c>
    </row>
    <row r="12" spans="1:12" x14ac:dyDescent="0.25">
      <c r="A12" t="s">
        <v>669</v>
      </c>
    </row>
    <row r="13" spans="1:12" x14ac:dyDescent="0.25">
      <c r="H13" s="1"/>
    </row>
    <row r="15" spans="1:12" x14ac:dyDescent="0.25">
      <c r="H15" s="1"/>
      <c r="J15" s="148"/>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94E5F-3340-4386-817A-A6D115F56D2D}">
  <sheetPr codeName="Hoja13">
    <tabColor theme="9" tint="-0.249977111117893"/>
  </sheetPr>
  <dimension ref="A1:BQ74"/>
  <sheetViews>
    <sheetView topLeftCell="G16" zoomScale="90" zoomScaleNormal="90" workbookViewId="0">
      <selection activeCell="U2" sqref="U2:X49"/>
    </sheetView>
  </sheetViews>
  <sheetFormatPr baseColWidth="10" defaultColWidth="9.140625" defaultRowHeight="15" x14ac:dyDescent="0.25"/>
  <cols>
    <col min="1" max="6" width="0" hidden="1" customWidth="1"/>
    <col min="7" max="7" width="23.7109375" customWidth="1"/>
    <col min="8" max="9" width="9.140625" customWidth="1"/>
    <col min="10" max="10" width="62.140625" customWidth="1"/>
    <col min="11" max="11" width="23.7109375" customWidth="1"/>
    <col min="12" max="13" width="17.42578125" customWidth="1"/>
    <col min="14" max="14" width="21" customWidth="1"/>
    <col min="15" max="18" width="21" hidden="1" customWidth="1"/>
    <col min="19" max="19" width="15" customWidth="1"/>
    <col min="20" max="20" width="19.140625" customWidth="1"/>
    <col min="21" max="21" width="17.140625" customWidth="1"/>
    <col min="22" max="22" width="18.140625" customWidth="1"/>
    <col min="23" max="23" width="16.85546875" customWidth="1"/>
    <col min="24" max="24" width="17.140625" customWidth="1"/>
    <col min="25" max="25" width="16" bestFit="1" customWidth="1"/>
    <col min="27" max="27" width="16.85546875" bestFit="1" customWidth="1"/>
  </cols>
  <sheetData>
    <row r="1" spans="1:24" ht="69.75" x14ac:dyDescent="0.25">
      <c r="A1" s="9" t="s">
        <v>237</v>
      </c>
      <c r="B1" s="10" t="s">
        <v>238</v>
      </c>
      <c r="C1" s="10" t="s">
        <v>239</v>
      </c>
      <c r="D1" s="10" t="s">
        <v>240</v>
      </c>
      <c r="E1" s="10" t="s">
        <v>241</v>
      </c>
      <c r="F1" s="10" t="s">
        <v>242</v>
      </c>
      <c r="G1" s="10" t="s">
        <v>243</v>
      </c>
      <c r="H1" s="10" t="s">
        <v>244</v>
      </c>
      <c r="I1" s="10" t="s">
        <v>245</v>
      </c>
      <c r="J1" s="11" t="s">
        <v>246</v>
      </c>
      <c r="K1" s="11" t="s">
        <v>247</v>
      </c>
      <c r="L1" s="12" t="s">
        <v>653</v>
      </c>
      <c r="M1" s="12" t="s">
        <v>655</v>
      </c>
      <c r="N1" s="61" t="s">
        <v>668</v>
      </c>
      <c r="O1" s="61" t="s">
        <v>622</v>
      </c>
      <c r="P1" s="61" t="s">
        <v>623</v>
      </c>
      <c r="Q1" s="61" t="s">
        <v>624</v>
      </c>
      <c r="R1" s="61" t="s">
        <v>637</v>
      </c>
      <c r="S1" s="12" t="s">
        <v>638</v>
      </c>
      <c r="T1" s="12" t="s">
        <v>654</v>
      </c>
      <c r="U1" s="1020" t="s">
        <v>24</v>
      </c>
      <c r="V1" s="1021" t="s">
        <v>248</v>
      </c>
      <c r="W1" s="1021" t="s">
        <v>80</v>
      </c>
      <c r="X1" s="12" t="s">
        <v>174</v>
      </c>
    </row>
    <row r="2" spans="1:24" s="249" customFormat="1" x14ac:dyDescent="0.25">
      <c r="A2" s="392" t="s">
        <v>29</v>
      </c>
      <c r="B2" s="392" t="s">
        <v>187</v>
      </c>
      <c r="C2" s="392"/>
      <c r="D2" s="392"/>
      <c r="E2" s="392"/>
      <c r="F2" s="392"/>
      <c r="G2" s="957"/>
      <c r="H2" s="957" t="s">
        <v>31</v>
      </c>
      <c r="I2" s="957" t="s">
        <v>208</v>
      </c>
      <c r="J2" s="958" t="s">
        <v>169</v>
      </c>
      <c r="K2" s="958"/>
      <c r="L2" s="875">
        <f>SUM(L4:L49)</f>
        <v>10515.631936999998</v>
      </c>
      <c r="M2" s="875">
        <f t="shared" ref="M2:R2" si="0">SUM(M4:M49)</f>
        <v>0</v>
      </c>
      <c r="N2" s="875">
        <f t="shared" si="0"/>
        <v>1445</v>
      </c>
      <c r="O2" s="875">
        <f t="shared" si="0"/>
        <v>0</v>
      </c>
      <c r="P2" s="875">
        <f t="shared" si="0"/>
        <v>0</v>
      </c>
      <c r="Q2" s="875">
        <f t="shared" si="0"/>
        <v>0</v>
      </c>
      <c r="R2" s="875">
        <f t="shared" si="0"/>
        <v>0</v>
      </c>
      <c r="S2" s="875">
        <f>SUM(S3:S46)</f>
        <v>0</v>
      </c>
      <c r="T2" s="875">
        <f>SUM(T3:T49)</f>
        <v>11960.631936999998</v>
      </c>
      <c r="U2" s="874">
        <f>SUM(U3:U49)</f>
        <v>11586.015483999998</v>
      </c>
      <c r="V2" s="941">
        <f>(SUM(V3:V49))</f>
        <v>8408.2462637599983</v>
      </c>
      <c r="W2" s="941">
        <f>SUM(W3:W49)</f>
        <v>5374.2083468500014</v>
      </c>
      <c r="X2" s="875">
        <f>SUM(X3:X49)</f>
        <v>374.61645299999986</v>
      </c>
    </row>
    <row r="3" spans="1:24" s="249" customFormat="1" x14ac:dyDescent="0.25">
      <c r="A3" s="392"/>
      <c r="B3" s="392"/>
      <c r="C3" s="392"/>
      <c r="D3" s="392"/>
      <c r="E3" s="392"/>
      <c r="F3" s="392"/>
      <c r="G3" s="977" t="s">
        <v>633</v>
      </c>
      <c r="H3" s="393" t="s">
        <v>31</v>
      </c>
      <c r="I3" s="978" t="s">
        <v>32</v>
      </c>
      <c r="J3" s="979" t="s">
        <v>634</v>
      </c>
      <c r="K3" s="980" t="s">
        <v>235</v>
      </c>
      <c r="L3" s="981"/>
      <c r="M3" s="981"/>
      <c r="N3" s="981"/>
      <c r="O3" s="981"/>
      <c r="P3" s="981"/>
      <c r="Q3" s="981"/>
      <c r="R3" s="981"/>
      <c r="S3" s="1022"/>
      <c r="T3" s="1013">
        <f>SUM(L3:S3)</f>
        <v>0</v>
      </c>
      <c r="U3" s="1012">
        <f>(+IFERROR(VLOOKUP($G3&amp;$K3,'[3]FINAL CDPS'!$C$41:$F$76,2,0),0))/1000000</f>
        <v>0</v>
      </c>
      <c r="V3" s="1013">
        <f>(+IFERROR(VLOOKUP($G3&amp;$K3,'[3]FINAL CDPS'!$C$41:$F$76,4,0),0))/1000000</f>
        <v>0</v>
      </c>
      <c r="W3" s="1013">
        <f>(+IFERROR(VLOOKUP($G3&amp;$K3,'[3]FINAL OBLI'!$C$15:$D$47,2,0),0))/1000000</f>
        <v>0</v>
      </c>
      <c r="X3" s="1022">
        <f>+T3-U3</f>
        <v>0</v>
      </c>
    </row>
    <row r="4" spans="1:24" s="517" customFormat="1" x14ac:dyDescent="0.25">
      <c r="A4" s="528" t="s">
        <v>29</v>
      </c>
      <c r="B4" s="528" t="s">
        <v>187</v>
      </c>
      <c r="C4" s="528" t="s">
        <v>186</v>
      </c>
      <c r="D4" s="528" t="s">
        <v>186</v>
      </c>
      <c r="E4" s="528" t="s">
        <v>251</v>
      </c>
      <c r="F4" s="528" t="s">
        <v>252</v>
      </c>
      <c r="G4" s="977" t="s">
        <v>253</v>
      </c>
      <c r="H4" s="393" t="s">
        <v>31</v>
      </c>
      <c r="I4" s="978" t="s">
        <v>32</v>
      </c>
      <c r="J4" s="979" t="s">
        <v>254</v>
      </c>
      <c r="K4" s="980" t="s">
        <v>235</v>
      </c>
      <c r="L4" s="981"/>
      <c r="M4" s="981"/>
      <c r="N4" s="981"/>
      <c r="O4" s="981"/>
      <c r="P4" s="981"/>
      <c r="Q4" s="981"/>
      <c r="R4" s="981"/>
      <c r="S4" s="1022"/>
      <c r="T4" s="1013">
        <f t="shared" ref="T4:T49" si="1">SUM(L4:S4)</f>
        <v>0</v>
      </c>
      <c r="U4" s="1012">
        <f>(+IFERROR(VLOOKUP($G4&amp;$K4,'[3]FINAL CDPS'!$C$41:$F$76,2,0),0))/1000000</f>
        <v>0</v>
      </c>
      <c r="V4" s="1013">
        <f>(+IFERROR(VLOOKUP($G4&amp;$K4,'[3]FINAL CDPS'!$C$41:$F$76,4,0),0))/1000000</f>
        <v>0</v>
      </c>
      <c r="W4" s="1013">
        <f>(+IFERROR(VLOOKUP($G4&amp;$K4,'[3]FINAL OBLI'!$C$15:$D$47,2,0),0))/1000000</f>
        <v>0</v>
      </c>
      <c r="X4" s="1022">
        <f>+T4-U4</f>
        <v>0</v>
      </c>
    </row>
    <row r="5" spans="1:24" s="956" customFormat="1" x14ac:dyDescent="0.25">
      <c r="A5" s="394" t="s">
        <v>29</v>
      </c>
      <c r="B5" s="393" t="s">
        <v>187</v>
      </c>
      <c r="C5" s="393" t="s">
        <v>187</v>
      </c>
      <c r="D5" s="393" t="s">
        <v>186</v>
      </c>
      <c r="E5" s="393" t="s">
        <v>202</v>
      </c>
      <c r="F5" s="393" t="s">
        <v>252</v>
      </c>
      <c r="G5" s="977" t="s">
        <v>356</v>
      </c>
      <c r="H5" s="393">
        <v>10</v>
      </c>
      <c r="I5" s="978" t="s">
        <v>32</v>
      </c>
      <c r="J5" s="979" t="s">
        <v>351</v>
      </c>
      <c r="K5" s="980" t="s">
        <v>235</v>
      </c>
      <c r="L5" s="982">
        <v>0.44</v>
      </c>
      <c r="M5" s="982">
        <v>0</v>
      </c>
      <c r="N5" s="982"/>
      <c r="O5" s="982"/>
      <c r="P5" s="982"/>
      <c r="Q5" s="982"/>
      <c r="R5" s="982"/>
      <c r="S5" s="1022"/>
      <c r="T5" s="1013">
        <f t="shared" si="1"/>
        <v>0.44</v>
      </c>
      <c r="U5" s="1012">
        <f>(+IFERROR(VLOOKUP($G5&amp;$K5,'[3]FINAL CDPS'!$C$41:$F$76,2,0),0))/1000000</f>
        <v>0.44</v>
      </c>
      <c r="V5" s="1013">
        <f>(+IFERROR(VLOOKUP($G5&amp;$K5,'[3]FINAL CDPS'!$C$41:$F$76,4,0),0))/1000000</f>
        <v>0.44</v>
      </c>
      <c r="W5" s="1013">
        <f>(+IFERROR(VLOOKUP($G5&amp;$K5,'[3]FINAL OBLI'!$C$15:$D$47,2,0),0))/1000000</f>
        <v>0</v>
      </c>
      <c r="X5" s="1022">
        <f t="shared" ref="X5:X49" si="2">+T5-U5</f>
        <v>0</v>
      </c>
    </row>
    <row r="6" spans="1:24" s="249" customFormat="1" x14ac:dyDescent="0.25">
      <c r="A6" s="393" t="s">
        <v>29</v>
      </c>
      <c r="B6" s="393" t="s">
        <v>187</v>
      </c>
      <c r="C6" s="393" t="s">
        <v>187</v>
      </c>
      <c r="D6" s="393" t="s">
        <v>186</v>
      </c>
      <c r="E6" s="393" t="s">
        <v>205</v>
      </c>
      <c r="F6" s="393" t="s">
        <v>250</v>
      </c>
      <c r="G6" s="977" t="s">
        <v>255</v>
      </c>
      <c r="H6" s="393" t="s">
        <v>31</v>
      </c>
      <c r="I6" s="978" t="s">
        <v>32</v>
      </c>
      <c r="J6" s="979" t="s">
        <v>256</v>
      </c>
      <c r="K6" s="979" t="s">
        <v>175</v>
      </c>
      <c r="L6" s="982">
        <f>90+19</f>
        <v>109</v>
      </c>
      <c r="M6" s="982"/>
      <c r="N6" s="982"/>
      <c r="O6" s="982"/>
      <c r="P6" s="982"/>
      <c r="Q6" s="982"/>
      <c r="R6" s="982"/>
      <c r="S6" s="1022"/>
      <c r="T6" s="1013">
        <f t="shared" si="1"/>
        <v>109</v>
      </c>
      <c r="U6" s="1012">
        <f>(+IFERROR(VLOOKUP($G6&amp;$K6,'[3]FINAL CDPS'!$C$41:$F$76,2,0),0))/1000000</f>
        <v>109.378863</v>
      </c>
      <c r="V6" s="1013">
        <f>(+IFERROR(VLOOKUP($G6&amp;$K6,'[3]FINAL CDPS'!$C$41:$F$76,4,0),0))/1000000</f>
        <v>0</v>
      </c>
      <c r="W6" s="1013">
        <f>(+IFERROR(VLOOKUP($G6&amp;$K6,'[3]FINAL OBLI'!$C$15:$D$47,2,0),0))/1000000</f>
        <v>0</v>
      </c>
      <c r="X6" s="1022">
        <f t="shared" si="2"/>
        <v>-0.37886299999999551</v>
      </c>
    </row>
    <row r="7" spans="1:24" s="249" customFormat="1" x14ac:dyDescent="0.25">
      <c r="A7" s="528"/>
      <c r="B7" s="528"/>
      <c r="C7" s="528"/>
      <c r="D7" s="528"/>
      <c r="E7" s="528"/>
      <c r="F7" s="528"/>
      <c r="G7" s="977" t="s">
        <v>599</v>
      </c>
      <c r="H7" s="393" t="s">
        <v>31</v>
      </c>
      <c r="I7" s="978" t="s">
        <v>32</v>
      </c>
      <c r="J7" s="979" t="s">
        <v>570</v>
      </c>
      <c r="K7" s="980" t="s">
        <v>235</v>
      </c>
      <c r="L7" s="982">
        <v>5</v>
      </c>
      <c r="M7" s="982"/>
      <c r="N7" s="982"/>
      <c r="O7" s="982"/>
      <c r="P7" s="982"/>
      <c r="Q7" s="982"/>
      <c r="R7" s="982"/>
      <c r="S7" s="1022"/>
      <c r="T7" s="1013">
        <f t="shared" si="1"/>
        <v>5</v>
      </c>
      <c r="U7" s="1012">
        <f>(+IFERROR(VLOOKUP($G7&amp;$K7,'[3]FINAL CDPS'!$C$41:$F$76,2,0),0))/1000000</f>
        <v>5</v>
      </c>
      <c r="V7" s="1013">
        <f>(+IFERROR(VLOOKUP($G7&amp;$K7,'[3]FINAL CDPS'!$C$41:$F$76,4,0),0))/1000000</f>
        <v>0</v>
      </c>
      <c r="W7" s="1013">
        <f>(+IFERROR(VLOOKUP($G7&amp;$K7,'[3]FINAL OBLI'!$C$15:$D$47,2,0),0))/1000000</f>
        <v>0</v>
      </c>
      <c r="X7" s="1022">
        <f t="shared" si="2"/>
        <v>0</v>
      </c>
    </row>
    <row r="8" spans="1:24" s="249" customFormat="1" x14ac:dyDescent="0.25">
      <c r="A8" s="393" t="s">
        <v>29</v>
      </c>
      <c r="B8" s="393" t="s">
        <v>187</v>
      </c>
      <c r="C8" s="393" t="s">
        <v>187</v>
      </c>
      <c r="D8" s="393" t="s">
        <v>186</v>
      </c>
      <c r="E8" s="393" t="s">
        <v>249</v>
      </c>
      <c r="F8" s="393" t="s">
        <v>249</v>
      </c>
      <c r="G8" s="977" t="s">
        <v>257</v>
      </c>
      <c r="H8" s="393" t="s">
        <v>31</v>
      </c>
      <c r="I8" s="978" t="s">
        <v>32</v>
      </c>
      <c r="J8" s="979" t="s">
        <v>571</v>
      </c>
      <c r="K8" s="980" t="s">
        <v>235</v>
      </c>
      <c r="L8" s="982">
        <v>232.35773499999999</v>
      </c>
      <c r="M8" s="982"/>
      <c r="N8" s="982"/>
      <c r="O8" s="982"/>
      <c r="P8" s="982"/>
      <c r="Q8" s="982"/>
      <c r="R8" s="1022"/>
      <c r="S8" s="1022"/>
      <c r="T8" s="1013">
        <f t="shared" si="1"/>
        <v>232.35773499999999</v>
      </c>
      <c r="U8" s="1012">
        <f>(+IFERROR(VLOOKUP($G8&amp;$K8,'[3]FINAL CDPS'!$C$41:$F$76,2,0),0))/1000000</f>
        <v>232.35773499999999</v>
      </c>
      <c r="V8" s="1013">
        <f>(+IFERROR(VLOOKUP($G8&amp;$K8,'[3]FINAL CDPS'!$C$41:$F$76,4,0),0))/1000000</f>
        <v>140.35773499999999</v>
      </c>
      <c r="W8" s="1013">
        <f>(+IFERROR(VLOOKUP($G8&amp;$K8,'[3]FINAL OBLI'!$C$15:$D$47,2,0),0))/1000000</f>
        <v>64.512384660000009</v>
      </c>
      <c r="X8" s="1022">
        <f t="shared" si="2"/>
        <v>0</v>
      </c>
    </row>
    <row r="9" spans="1:24" s="249" customFormat="1" x14ac:dyDescent="0.25">
      <c r="A9" s="393" t="s">
        <v>29</v>
      </c>
      <c r="B9" s="393" t="s">
        <v>187</v>
      </c>
      <c r="C9" s="393" t="s">
        <v>187</v>
      </c>
      <c r="D9" s="393" t="s">
        <v>186</v>
      </c>
      <c r="E9" s="393" t="s">
        <v>249</v>
      </c>
      <c r="F9" s="393" t="s">
        <v>252</v>
      </c>
      <c r="G9" s="977" t="s">
        <v>258</v>
      </c>
      <c r="H9" s="393" t="s">
        <v>31</v>
      </c>
      <c r="I9" s="978" t="s">
        <v>32</v>
      </c>
      <c r="J9" s="979" t="s">
        <v>259</v>
      </c>
      <c r="K9" s="980" t="s">
        <v>235</v>
      </c>
      <c r="L9" s="982">
        <v>58</v>
      </c>
      <c r="M9" s="982"/>
      <c r="N9" s="982"/>
      <c r="O9" s="982"/>
      <c r="P9" s="982"/>
      <c r="Q9" s="982"/>
      <c r="R9" s="1022"/>
      <c r="S9" s="1022"/>
      <c r="T9" s="1013">
        <f t="shared" si="1"/>
        <v>58</v>
      </c>
      <c r="U9" s="1012">
        <f>(+IFERROR(VLOOKUP($G9&amp;$K9,'[3]FINAL CDPS'!$C$41:$F$76,2,0),0))/1000000</f>
        <v>58</v>
      </c>
      <c r="V9" s="1013">
        <f>(+IFERROR(VLOOKUP($G9&amp;$K9,'[3]FINAL CDPS'!$C$41:$F$76,4,0),0))/1000000</f>
        <v>40</v>
      </c>
      <c r="W9" s="1013">
        <f>(+IFERROR(VLOOKUP($G9&amp;$K9,'[3]FINAL OBLI'!$C$15:$D$47,2,0),0))/1000000</f>
        <v>0</v>
      </c>
      <c r="X9" s="1022">
        <f t="shared" si="2"/>
        <v>0</v>
      </c>
    </row>
    <row r="10" spans="1:24" s="249" customFormat="1" x14ac:dyDescent="0.25">
      <c r="A10" s="393"/>
      <c r="B10" s="393"/>
      <c r="C10" s="393"/>
      <c r="D10" s="393"/>
      <c r="E10" s="393"/>
      <c r="F10" s="393"/>
      <c r="G10" s="977" t="s">
        <v>253</v>
      </c>
      <c r="H10" s="393" t="s">
        <v>31</v>
      </c>
      <c r="I10" s="978" t="s">
        <v>32</v>
      </c>
      <c r="J10" s="979" t="s">
        <v>254</v>
      </c>
      <c r="K10" s="980" t="s">
        <v>181</v>
      </c>
      <c r="L10" s="982">
        <v>2013.091093</v>
      </c>
      <c r="M10" s="982"/>
      <c r="N10" s="982"/>
      <c r="O10" s="982"/>
      <c r="P10" s="982"/>
      <c r="Q10" s="982"/>
      <c r="R10" s="982"/>
      <c r="S10" s="1022"/>
      <c r="T10" s="1013">
        <f t="shared" si="1"/>
        <v>2013.091093</v>
      </c>
      <c r="U10" s="1012">
        <f>(+IFERROR(VLOOKUP($G10&amp;$K10,'[3]FINAL CDPS'!$C$41:$F$76,2,0),0))/1000000</f>
        <v>2013.0910934000001</v>
      </c>
      <c r="V10" s="1013">
        <f>(+IFERROR(VLOOKUP($G10&amp;$K10,'[3]FINAL CDPS'!$C$41:$F$76,4,0),0))/1000000</f>
        <v>2013.0910934000001</v>
      </c>
      <c r="W10" s="1013">
        <f>(+IFERROR(VLOOKUP($G10&amp;$K10,'[3]FINAL OBLI'!$C$15:$D$47,2,0),0))/1000000</f>
        <v>2013.0910934000001</v>
      </c>
      <c r="X10" s="1022">
        <f t="shared" si="2"/>
        <v>-4.0000008993956726E-7</v>
      </c>
    </row>
    <row r="11" spans="1:24" s="249" customFormat="1" x14ac:dyDescent="0.25">
      <c r="A11" s="393" t="s">
        <v>29</v>
      </c>
      <c r="B11" s="393" t="s">
        <v>187</v>
      </c>
      <c r="C11" s="393" t="s">
        <v>187</v>
      </c>
      <c r="D11" s="393" t="s">
        <v>186</v>
      </c>
      <c r="E11" s="393" t="s">
        <v>249</v>
      </c>
      <c r="F11" s="393" t="s">
        <v>252</v>
      </c>
      <c r="G11" s="393" t="s">
        <v>258</v>
      </c>
      <c r="H11" s="393" t="s">
        <v>31</v>
      </c>
      <c r="I11" s="978" t="s">
        <v>32</v>
      </c>
      <c r="J11" s="979" t="s">
        <v>259</v>
      </c>
      <c r="K11" s="979" t="s">
        <v>181</v>
      </c>
      <c r="L11" s="982"/>
      <c r="M11" s="982"/>
      <c r="N11" s="982"/>
      <c r="O11" s="982"/>
      <c r="P11" s="982"/>
      <c r="Q11" s="982"/>
      <c r="R11" s="982"/>
      <c r="S11" s="1022"/>
      <c r="T11" s="1013">
        <f t="shared" si="1"/>
        <v>0</v>
      </c>
      <c r="U11" s="1012">
        <f>(+IFERROR(VLOOKUP($G11&amp;$K11,'[3]FINAL CDPS'!$C$41:$F$76,2,0),0))/1000000</f>
        <v>0</v>
      </c>
      <c r="V11" s="1013">
        <f>(+IFERROR(VLOOKUP($G11&amp;$K11,'[3]FINAL CDPS'!$C$41:$F$76,4,0),0))/1000000</f>
        <v>0</v>
      </c>
      <c r="W11" s="1013">
        <f>(+IFERROR(VLOOKUP($G11&amp;$K11,'[3]FINAL OBLI'!$C$15:$D$47,2,0),0))/1000000</f>
        <v>0</v>
      </c>
      <c r="X11" s="1022">
        <f t="shared" si="2"/>
        <v>0</v>
      </c>
    </row>
    <row r="12" spans="1:24" s="396" customFormat="1" x14ac:dyDescent="0.25">
      <c r="A12" s="395" t="s">
        <v>29</v>
      </c>
      <c r="B12" s="395" t="s">
        <v>187</v>
      </c>
      <c r="C12" s="395" t="s">
        <v>187</v>
      </c>
      <c r="D12" s="395" t="s">
        <v>186</v>
      </c>
      <c r="E12" s="395" t="s">
        <v>249</v>
      </c>
      <c r="F12" s="395" t="s">
        <v>265</v>
      </c>
      <c r="G12" s="977" t="s">
        <v>357</v>
      </c>
      <c r="H12" s="393">
        <v>10</v>
      </c>
      <c r="I12" s="978" t="s">
        <v>32</v>
      </c>
      <c r="J12" s="979" t="s">
        <v>352</v>
      </c>
      <c r="K12" s="980" t="s">
        <v>235</v>
      </c>
      <c r="L12" s="982">
        <v>16.75</v>
      </c>
      <c r="M12" s="982"/>
      <c r="N12" s="982"/>
      <c r="O12" s="982"/>
      <c r="P12" s="982"/>
      <c r="Q12" s="982"/>
      <c r="R12" s="1022"/>
      <c r="S12" s="1022"/>
      <c r="T12" s="1013">
        <f t="shared" si="1"/>
        <v>16.75</v>
      </c>
      <c r="U12" s="1012">
        <f>(+IFERROR(VLOOKUP($G12&amp;$K12,'[3]FINAL CDPS'!$C$41:$F$76,2,0),0))/1000000</f>
        <v>16.75</v>
      </c>
      <c r="V12" s="1013">
        <f>(+IFERROR(VLOOKUP($G12&amp;$K12,'[3]FINAL CDPS'!$C$41:$F$76,4,0),0))/1000000</f>
        <v>16.75</v>
      </c>
      <c r="W12" s="1013">
        <f>(+IFERROR(VLOOKUP($G12&amp;$K12,'[3]FINAL OBLI'!$C$15:$D$47,2,0),0))/1000000</f>
        <v>0</v>
      </c>
      <c r="X12" s="1022">
        <f t="shared" si="2"/>
        <v>0</v>
      </c>
    </row>
    <row r="13" spans="1:24" s="249" customFormat="1" x14ac:dyDescent="0.25">
      <c r="A13" s="393" t="s">
        <v>29</v>
      </c>
      <c r="B13" s="393" t="s">
        <v>187</v>
      </c>
      <c r="C13" s="393" t="s">
        <v>187</v>
      </c>
      <c r="D13" s="393" t="s">
        <v>186</v>
      </c>
      <c r="E13" s="393" t="s">
        <v>249</v>
      </c>
      <c r="F13" s="393" t="s">
        <v>262</v>
      </c>
      <c r="G13" s="977" t="s">
        <v>358</v>
      </c>
      <c r="H13" s="393">
        <v>10</v>
      </c>
      <c r="I13" s="978" t="s">
        <v>32</v>
      </c>
      <c r="J13" s="979" t="s">
        <v>353</v>
      </c>
      <c r="K13" s="980" t="s">
        <v>235</v>
      </c>
      <c r="L13" s="982">
        <v>15.93</v>
      </c>
      <c r="M13" s="982"/>
      <c r="N13" s="982"/>
      <c r="O13" s="982"/>
      <c r="P13" s="982"/>
      <c r="Q13" s="982"/>
      <c r="R13" s="1022"/>
      <c r="S13" s="1022"/>
      <c r="T13" s="1013">
        <f t="shared" si="1"/>
        <v>15.93</v>
      </c>
      <c r="U13" s="1012">
        <f>(+IFERROR(VLOOKUP($G13&amp;$K13,'[3]FINAL CDPS'!$C$41:$F$76,2,0),0))/1000000</f>
        <v>15.93</v>
      </c>
      <c r="V13" s="1013">
        <f>(+IFERROR(VLOOKUP($G13&amp;$K13,'[3]FINAL CDPS'!$C$41:$F$76,4,0),0))/1000000</f>
        <v>15.93</v>
      </c>
      <c r="W13" s="1013">
        <f>(+IFERROR(VLOOKUP($G13&amp;$K13,'[3]FINAL OBLI'!$C$15:$D$47,2,0),0))/1000000</f>
        <v>0</v>
      </c>
      <c r="X13" s="1022">
        <f t="shared" si="2"/>
        <v>0</v>
      </c>
    </row>
    <row r="14" spans="1:24" s="249" customFormat="1" x14ac:dyDescent="0.25">
      <c r="A14" s="691" t="s">
        <v>614</v>
      </c>
      <c r="B14" s="528">
        <v>10</v>
      </c>
      <c r="C14" s="692" t="s">
        <v>32</v>
      </c>
      <c r="D14" s="517" t="s">
        <v>615</v>
      </c>
      <c r="E14" s="693" t="s">
        <v>235</v>
      </c>
      <c r="F14" s="690">
        <v>5</v>
      </c>
      <c r="G14" s="977" t="s">
        <v>614</v>
      </c>
      <c r="H14" s="393">
        <v>10</v>
      </c>
      <c r="I14" s="978" t="s">
        <v>32</v>
      </c>
      <c r="J14" s="979" t="s">
        <v>615</v>
      </c>
      <c r="K14" s="980" t="s">
        <v>235</v>
      </c>
      <c r="L14" s="982"/>
      <c r="M14" s="982"/>
      <c r="N14" s="982"/>
      <c r="O14" s="982"/>
      <c r="P14" s="982"/>
      <c r="Q14" s="982"/>
      <c r="R14" s="1022"/>
      <c r="S14" s="1022"/>
      <c r="T14" s="1013">
        <f t="shared" si="1"/>
        <v>0</v>
      </c>
      <c r="U14" s="1012">
        <f>(+IFERROR(VLOOKUP($G14&amp;$K14,'[3]FINAL CDPS'!$C$41:$F$76,2,0),0))/1000000</f>
        <v>0</v>
      </c>
      <c r="V14" s="1013">
        <f>(+IFERROR(VLOOKUP($G14&amp;$K14,'[3]FINAL CDPS'!$C$41:$F$76,4,0),0))/1000000</f>
        <v>0</v>
      </c>
      <c r="W14" s="1013">
        <f>(+IFERROR(VLOOKUP($G14&amp;$K14,'[3]FINAL OBLI'!$C$15:$D$47,2,0),0))/1000000</f>
        <v>0</v>
      </c>
      <c r="X14" s="1022">
        <f t="shared" si="2"/>
        <v>0</v>
      </c>
    </row>
    <row r="15" spans="1:24" s="249" customFormat="1" x14ac:dyDescent="0.25">
      <c r="A15" s="393" t="s">
        <v>29</v>
      </c>
      <c r="B15" s="393" t="s">
        <v>187</v>
      </c>
      <c r="C15" s="393" t="s">
        <v>187</v>
      </c>
      <c r="D15" s="393" t="s">
        <v>186</v>
      </c>
      <c r="E15" s="393" t="s">
        <v>251</v>
      </c>
      <c r="F15" s="393" t="s">
        <v>205</v>
      </c>
      <c r="G15" s="393" t="s">
        <v>359</v>
      </c>
      <c r="H15" s="393">
        <v>10</v>
      </c>
      <c r="I15" s="978" t="s">
        <v>32</v>
      </c>
      <c r="J15" s="979" t="s">
        <v>354</v>
      </c>
      <c r="K15" s="979" t="s">
        <v>235</v>
      </c>
      <c r="L15" s="982">
        <v>25.1</v>
      </c>
      <c r="M15" s="982"/>
      <c r="N15" s="982"/>
      <c r="O15" s="982"/>
      <c r="P15" s="982"/>
      <c r="Q15" s="982"/>
      <c r="R15" s="1022"/>
      <c r="S15" s="1022"/>
      <c r="T15" s="1013">
        <f t="shared" si="1"/>
        <v>25.1</v>
      </c>
      <c r="U15" s="1012">
        <f>(+IFERROR(VLOOKUP($G15&amp;$K15,'[3]FINAL CDPS'!$C$41:$F$76,2,0),0))/1000000</f>
        <v>25.1</v>
      </c>
      <c r="V15" s="1013">
        <f>(+IFERROR(VLOOKUP($G15&amp;$K15,'[3]FINAL CDPS'!$C$41:$F$76,4,0),0))/1000000</f>
        <v>25.1</v>
      </c>
      <c r="W15" s="1013">
        <f>(+IFERROR(VLOOKUP($G15&amp;$K15,'[3]FINAL OBLI'!$C$15:$D$47,2,0),0))/1000000</f>
        <v>0</v>
      </c>
      <c r="X15" s="1022">
        <f t="shared" si="2"/>
        <v>0</v>
      </c>
    </row>
    <row r="16" spans="1:24" s="249" customFormat="1" x14ac:dyDescent="0.25">
      <c r="A16" s="393" t="s">
        <v>29</v>
      </c>
      <c r="B16" s="393" t="s">
        <v>187</v>
      </c>
      <c r="C16" s="393" t="s">
        <v>187</v>
      </c>
      <c r="D16" s="393" t="s">
        <v>186</v>
      </c>
      <c r="E16" s="393" t="s">
        <v>251</v>
      </c>
      <c r="F16" s="393" t="s">
        <v>249</v>
      </c>
      <c r="G16" s="977" t="s">
        <v>260</v>
      </c>
      <c r="H16" s="393" t="s">
        <v>31</v>
      </c>
      <c r="I16" s="978" t="s">
        <v>32</v>
      </c>
      <c r="J16" s="979" t="s">
        <v>261</v>
      </c>
      <c r="K16" s="980" t="s">
        <v>235</v>
      </c>
      <c r="L16" s="982"/>
      <c r="M16" s="982"/>
      <c r="N16" s="982"/>
      <c r="O16" s="982"/>
      <c r="P16" s="982"/>
      <c r="Q16" s="982"/>
      <c r="R16" s="1022"/>
      <c r="S16" s="1022"/>
      <c r="T16" s="1013">
        <f t="shared" si="1"/>
        <v>0</v>
      </c>
      <c r="U16" s="1012">
        <f>(+IFERROR(VLOOKUP($G16&amp;$K16,'[3]FINAL CDPS'!$C$41:$F$76,2,0),0))/1000000</f>
        <v>0</v>
      </c>
      <c r="V16" s="1013">
        <f>(+IFERROR(VLOOKUP($G16&amp;$K16,'[3]FINAL CDPS'!$C$41:$F$76,4,0),0))/1000000</f>
        <v>0</v>
      </c>
      <c r="W16" s="1013">
        <f>(+IFERROR(VLOOKUP($G16&amp;$K16,'[3]FINAL OBLI'!$C$15:$D$47,2,0),0))/1000000</f>
        <v>0</v>
      </c>
      <c r="X16" s="1022">
        <f t="shared" si="2"/>
        <v>0</v>
      </c>
    </row>
    <row r="17" spans="1:24" s="249" customFormat="1" x14ac:dyDescent="0.25">
      <c r="A17" s="393" t="s">
        <v>29</v>
      </c>
      <c r="B17" s="393" t="s">
        <v>187</v>
      </c>
      <c r="C17" s="393" t="s">
        <v>187</v>
      </c>
      <c r="D17" s="393" t="s">
        <v>186</v>
      </c>
      <c r="E17" s="393" t="s">
        <v>251</v>
      </c>
      <c r="F17" s="393" t="s">
        <v>265</v>
      </c>
      <c r="G17" s="977" t="s">
        <v>360</v>
      </c>
      <c r="H17" s="393">
        <v>10</v>
      </c>
      <c r="I17" s="978" t="s">
        <v>32</v>
      </c>
      <c r="J17" s="979" t="s">
        <v>355</v>
      </c>
      <c r="K17" s="980" t="s">
        <v>235</v>
      </c>
      <c r="L17" s="982">
        <v>37.56</v>
      </c>
      <c r="M17" s="982"/>
      <c r="N17" s="982"/>
      <c r="O17" s="982"/>
      <c r="P17" s="982"/>
      <c r="Q17" s="982"/>
      <c r="R17" s="982"/>
      <c r="S17" s="1022"/>
      <c r="T17" s="1013">
        <f t="shared" si="1"/>
        <v>37.56</v>
      </c>
      <c r="U17" s="1012">
        <f>(+IFERROR(VLOOKUP($G17&amp;$K17,'[3]FINAL CDPS'!$C$41:$F$76,2,0),0))/1000000</f>
        <v>37.56</v>
      </c>
      <c r="V17" s="1013">
        <f>(+IFERROR(VLOOKUP($G17&amp;$K17,'[3]FINAL CDPS'!$C$41:$F$76,4,0),0))/1000000</f>
        <v>37.56</v>
      </c>
      <c r="W17" s="1013">
        <f>(+IFERROR(VLOOKUP($G17&amp;$K17,'[3]FINAL OBLI'!$C$15:$D$47,2,0),0))/1000000</f>
        <v>0</v>
      </c>
      <c r="X17" s="1022">
        <f t="shared" si="2"/>
        <v>0</v>
      </c>
    </row>
    <row r="18" spans="1:24" s="249" customFormat="1" x14ac:dyDescent="0.25">
      <c r="A18" s="393" t="s">
        <v>29</v>
      </c>
      <c r="B18" s="393" t="s">
        <v>187</v>
      </c>
      <c r="C18" s="393" t="s">
        <v>187</v>
      </c>
      <c r="D18" s="393" t="s">
        <v>186</v>
      </c>
      <c r="E18" s="393" t="s">
        <v>251</v>
      </c>
      <c r="F18" s="393" t="s">
        <v>262</v>
      </c>
      <c r="G18" s="977" t="s">
        <v>263</v>
      </c>
      <c r="H18" s="393" t="s">
        <v>31</v>
      </c>
      <c r="I18" s="978" t="s">
        <v>32</v>
      </c>
      <c r="J18" s="979" t="s">
        <v>264</v>
      </c>
      <c r="K18" s="980" t="s">
        <v>235</v>
      </c>
      <c r="L18" s="982"/>
      <c r="M18" s="982"/>
      <c r="N18" s="982"/>
      <c r="O18" s="982"/>
      <c r="P18" s="982"/>
      <c r="Q18" s="982"/>
      <c r="R18" s="982"/>
      <c r="S18" s="1022"/>
      <c r="T18" s="1013">
        <f t="shared" si="1"/>
        <v>0</v>
      </c>
      <c r="U18" s="1012">
        <f>(+IFERROR(VLOOKUP($G18&amp;$K18,'[3]FINAL CDPS'!$C$41:$F$76,2,0),0))/1000000</f>
        <v>0</v>
      </c>
      <c r="V18" s="1013">
        <f>(+IFERROR(VLOOKUP($G18&amp;$K18,'[3]FINAL CDPS'!$C$41:$F$76,4,0),0))/1000000</f>
        <v>0</v>
      </c>
      <c r="W18" s="1013">
        <f>(+IFERROR(VLOOKUP($G18&amp;$K18,'[3]FINAL OBLI'!$C$15:$D$47,2,0),0))/1000000</f>
        <v>0</v>
      </c>
      <c r="X18" s="1022">
        <f t="shared" si="2"/>
        <v>0</v>
      </c>
    </row>
    <row r="19" spans="1:24" s="249" customFormat="1" x14ac:dyDescent="0.25">
      <c r="A19" s="393"/>
      <c r="B19" s="393"/>
      <c r="C19" s="393"/>
      <c r="D19" s="393"/>
      <c r="E19" s="393"/>
      <c r="F19" s="393"/>
      <c r="G19" s="977" t="s">
        <v>263</v>
      </c>
      <c r="H19" s="393" t="s">
        <v>31</v>
      </c>
      <c r="I19" s="978" t="s">
        <v>32</v>
      </c>
      <c r="J19" s="979" t="s">
        <v>264</v>
      </c>
      <c r="K19" s="983" t="s">
        <v>181</v>
      </c>
      <c r="L19" s="982">
        <v>100</v>
      </c>
      <c r="M19" s="982"/>
      <c r="N19" s="982"/>
      <c r="O19" s="982"/>
      <c r="P19" s="982"/>
      <c r="Q19" s="982"/>
      <c r="R19" s="982"/>
      <c r="S19" s="1022"/>
      <c r="T19" s="1013">
        <f t="shared" si="1"/>
        <v>100</v>
      </c>
      <c r="U19" s="1012">
        <f>(+IFERROR(VLOOKUP($G19&amp;$K19,'[3]FINAL CDPS'!$C$41:$F$76,2,0),0))/1000000</f>
        <v>100</v>
      </c>
      <c r="V19" s="1013">
        <f>(+IFERROR(VLOOKUP($G19&amp;$K19,'[3]FINAL CDPS'!$C$41:$F$76,4,0),0))/1000000</f>
        <v>100</v>
      </c>
      <c r="W19" s="1013">
        <f>(+IFERROR(VLOOKUP($G19&amp;$K19,'[3]FINAL OBLI'!$C$15:$D$47,2,0),0))/1000000</f>
        <v>82.712091999999998</v>
      </c>
      <c r="X19" s="1022">
        <f t="shared" si="2"/>
        <v>0</v>
      </c>
    </row>
    <row r="20" spans="1:24" s="249" customFormat="1" x14ac:dyDescent="0.25">
      <c r="A20" s="393"/>
      <c r="B20" s="393"/>
      <c r="C20" s="393"/>
      <c r="D20" s="393"/>
      <c r="E20" s="393"/>
      <c r="F20" s="393"/>
      <c r="G20" s="977" t="s">
        <v>266</v>
      </c>
      <c r="H20" s="393" t="s">
        <v>31</v>
      </c>
      <c r="I20" s="978" t="s">
        <v>32</v>
      </c>
      <c r="J20" s="979" t="s">
        <v>267</v>
      </c>
      <c r="K20" s="983" t="s">
        <v>235</v>
      </c>
      <c r="L20" s="982">
        <f>25674000/1000000</f>
        <v>25.673999999999999</v>
      </c>
      <c r="M20" s="982"/>
      <c r="N20" s="982"/>
      <c r="O20" s="982"/>
      <c r="P20" s="982"/>
      <c r="Q20" s="982"/>
      <c r="R20" s="982"/>
      <c r="S20" s="1022"/>
      <c r="T20" s="1013">
        <f t="shared" si="1"/>
        <v>25.673999999999999</v>
      </c>
      <c r="U20" s="1012">
        <f>(+IFERROR(VLOOKUP($G20&amp;$K20,'[3]FINAL CDPS'!$C$41:$F$76,2,0),0))/1000000</f>
        <v>25.673999999999999</v>
      </c>
      <c r="V20" s="1013">
        <f>(+IFERROR(VLOOKUP($G20&amp;$K20,'[3]FINAL CDPS'!$C$41:$F$76,4,0),0))/1000000</f>
        <v>5.3</v>
      </c>
      <c r="W20" s="1013">
        <f>(+IFERROR(VLOOKUP($G20&amp;$K20,'[3]FINAL OBLI'!$C$15:$D$47,2,0),0))/1000000</f>
        <v>5.3</v>
      </c>
      <c r="X20" s="1022">
        <f>+T20-U20</f>
        <v>0</v>
      </c>
    </row>
    <row r="21" spans="1:24" s="249" customFormat="1" x14ac:dyDescent="0.25">
      <c r="A21" s="393"/>
      <c r="B21" s="393"/>
      <c r="C21" s="393"/>
      <c r="D21" s="393"/>
      <c r="E21" s="393"/>
      <c r="F21" s="393"/>
      <c r="G21" s="977" t="s">
        <v>635</v>
      </c>
      <c r="H21" s="393">
        <v>10</v>
      </c>
      <c r="I21" s="978" t="s">
        <v>32</v>
      </c>
      <c r="J21" s="979" t="s">
        <v>636</v>
      </c>
      <c r="K21" s="979" t="s">
        <v>282</v>
      </c>
      <c r="L21" s="982"/>
      <c r="M21" s="982"/>
      <c r="N21" s="982"/>
      <c r="O21" s="982"/>
      <c r="P21" s="982"/>
      <c r="Q21" s="982"/>
      <c r="R21" s="982"/>
      <c r="S21" s="1022"/>
      <c r="T21" s="1013">
        <f t="shared" si="1"/>
        <v>0</v>
      </c>
      <c r="U21" s="1012">
        <f>(+IFERROR(VLOOKUP($G21&amp;$K21,'[3]FINAL CDPS'!$C$41:$F$76,2,0),0))/1000000</f>
        <v>0</v>
      </c>
      <c r="V21" s="1013">
        <f>(+IFERROR(VLOOKUP($G21&amp;$K21,'[3]FINAL CDPS'!$C$41:$F$76,4,0),0))/1000000</f>
        <v>0</v>
      </c>
      <c r="W21" s="1013">
        <f>(+IFERROR(VLOOKUP($G21&amp;$K21,'[3]FINAL OBLI'!$C$15:$D$47,2,0),0))/1000000</f>
        <v>0</v>
      </c>
      <c r="X21" s="1022">
        <f>+T21-U21</f>
        <v>0</v>
      </c>
    </row>
    <row r="22" spans="1:24" s="249" customFormat="1" x14ac:dyDescent="0.25">
      <c r="A22" s="393"/>
      <c r="B22" s="393"/>
      <c r="C22" s="393"/>
      <c r="D22" s="393"/>
      <c r="E22" s="393"/>
      <c r="F22" s="393"/>
      <c r="G22" s="977" t="s">
        <v>635</v>
      </c>
      <c r="H22" s="393">
        <v>10</v>
      </c>
      <c r="I22" s="978" t="s">
        <v>32</v>
      </c>
      <c r="J22" s="979" t="s">
        <v>636</v>
      </c>
      <c r="K22" s="979" t="s">
        <v>181</v>
      </c>
      <c r="L22" s="982"/>
      <c r="M22" s="982"/>
      <c r="N22" s="982"/>
      <c r="O22" s="982"/>
      <c r="P22" s="982"/>
      <c r="Q22" s="982"/>
      <c r="R22" s="982"/>
      <c r="S22" s="1022"/>
      <c r="T22" s="1013">
        <f t="shared" si="1"/>
        <v>0</v>
      </c>
      <c r="U22" s="1012">
        <f>(+IFERROR(VLOOKUP($G22&amp;$K22,'[3]FINAL CDPS'!$C$41:$F$76,2,0),0))/1000000</f>
        <v>0</v>
      </c>
      <c r="V22" s="1013">
        <f>(+IFERROR(VLOOKUP($G22&amp;$K22,'[3]FINAL CDPS'!$C$41:$F$76,4,0),0))/1000000</f>
        <v>0</v>
      </c>
      <c r="W22" s="1013">
        <f>(+IFERROR(VLOOKUP($G22&amp;$K22,'[3]FINAL OBLI'!$C$15:$D$47,2,0),0))/1000000</f>
        <v>0</v>
      </c>
      <c r="X22" s="1022">
        <f>+T22-U22</f>
        <v>0</v>
      </c>
    </row>
    <row r="23" spans="1:24" s="249" customFormat="1" x14ac:dyDescent="0.25">
      <c r="A23" s="393" t="s">
        <v>29</v>
      </c>
      <c r="B23" s="393" t="s">
        <v>187</v>
      </c>
      <c r="C23" s="393" t="s">
        <v>187</v>
      </c>
      <c r="D23" s="393" t="s">
        <v>187</v>
      </c>
      <c r="E23" s="393" t="s">
        <v>265</v>
      </c>
      <c r="F23" s="393" t="s">
        <v>249</v>
      </c>
      <c r="G23" s="977" t="s">
        <v>268</v>
      </c>
      <c r="H23" s="393" t="s">
        <v>31</v>
      </c>
      <c r="I23" s="978" t="s">
        <v>32</v>
      </c>
      <c r="J23" s="979" t="s">
        <v>269</v>
      </c>
      <c r="K23" s="983" t="s">
        <v>235</v>
      </c>
      <c r="L23" s="982">
        <v>20</v>
      </c>
      <c r="M23" s="982"/>
      <c r="N23" s="982"/>
      <c r="O23" s="982"/>
      <c r="P23" s="982"/>
      <c r="Q23" s="982"/>
      <c r="R23" s="982"/>
      <c r="S23" s="1022"/>
      <c r="T23" s="1013">
        <f t="shared" si="1"/>
        <v>20</v>
      </c>
      <c r="U23" s="1012">
        <f>(+IFERROR(VLOOKUP($G23&amp;$K23,'[3]FINAL CDPS'!$C$41:$F$76,2,0),0))/1000000</f>
        <v>20</v>
      </c>
      <c r="V23" s="1013">
        <f>(+IFERROR(VLOOKUP($G23&amp;$K23,'[3]FINAL CDPS'!$C$41:$F$76,4,0),0))/1000000</f>
        <v>2</v>
      </c>
      <c r="W23" s="1013">
        <f>(+IFERROR(VLOOKUP($G23&amp;$K23,'[3]FINAL OBLI'!$C$15:$D$47,2,0),0))/1000000</f>
        <v>2</v>
      </c>
      <c r="X23" s="1022">
        <f t="shared" si="2"/>
        <v>0</v>
      </c>
    </row>
    <row r="24" spans="1:24" s="249" customFormat="1" x14ac:dyDescent="0.25">
      <c r="A24" s="393" t="s">
        <v>29</v>
      </c>
      <c r="B24" s="393" t="s">
        <v>187</v>
      </c>
      <c r="C24" s="393" t="s">
        <v>187</v>
      </c>
      <c r="D24" s="393" t="s">
        <v>187</v>
      </c>
      <c r="E24" s="393" t="s">
        <v>265</v>
      </c>
      <c r="F24" s="393" t="s">
        <v>251</v>
      </c>
      <c r="G24" s="977" t="s">
        <v>268</v>
      </c>
      <c r="H24" s="393" t="s">
        <v>31</v>
      </c>
      <c r="I24" s="978" t="s">
        <v>32</v>
      </c>
      <c r="J24" s="979" t="s">
        <v>269</v>
      </c>
      <c r="K24" s="983" t="s">
        <v>181</v>
      </c>
      <c r="L24" s="982">
        <v>98</v>
      </c>
      <c r="M24" s="982"/>
      <c r="N24" s="982"/>
      <c r="O24" s="982"/>
      <c r="P24" s="982"/>
      <c r="Q24" s="982"/>
      <c r="R24" s="982"/>
      <c r="S24" s="1022"/>
      <c r="T24" s="1013">
        <f t="shared" si="1"/>
        <v>98</v>
      </c>
      <c r="U24" s="1012">
        <f>(+IFERROR(VLOOKUP($G24&amp;$K24,'[3]FINAL CDPS'!$C$41:$F$76,2,0),0))/1000000</f>
        <v>98</v>
      </c>
      <c r="V24" s="1013">
        <f>(+IFERROR(VLOOKUP($G24&amp;$K24,'[3]FINAL CDPS'!$C$41:$F$76,4,0),0))/1000000</f>
        <v>97.982151999999999</v>
      </c>
      <c r="W24" s="1013">
        <f>(+IFERROR(VLOOKUP($G24&amp;$K24,'[3]FINAL OBLI'!$C$15:$D$47,2,0),0))/1000000</f>
        <v>40.156322000000003</v>
      </c>
      <c r="X24" s="1022">
        <f t="shared" si="2"/>
        <v>0</v>
      </c>
    </row>
    <row r="25" spans="1:24" s="249" customFormat="1" x14ac:dyDescent="0.25">
      <c r="A25" s="393"/>
      <c r="B25" s="393"/>
      <c r="C25" s="393"/>
      <c r="D25" s="393"/>
      <c r="E25" s="393"/>
      <c r="F25" s="393"/>
      <c r="G25" s="977" t="s">
        <v>268</v>
      </c>
      <c r="H25" s="393" t="s">
        <v>31</v>
      </c>
      <c r="I25" s="978" t="s">
        <v>32</v>
      </c>
      <c r="J25" s="979" t="s">
        <v>269</v>
      </c>
      <c r="K25" s="983" t="s">
        <v>175</v>
      </c>
      <c r="L25" s="982">
        <v>316.89443799999998</v>
      </c>
      <c r="M25" s="982"/>
      <c r="N25" s="982"/>
      <c r="O25" s="982"/>
      <c r="P25" s="982"/>
      <c r="Q25" s="982"/>
      <c r="R25" s="982"/>
      <c r="S25" s="1022"/>
      <c r="T25" s="1013">
        <f t="shared" si="1"/>
        <v>316.89443799999998</v>
      </c>
      <c r="U25" s="1012">
        <f>(+IFERROR(VLOOKUP($G25&amp;$K25,'[3]FINAL CDPS'!$C$41:$F$76,2,0),0))/1000000</f>
        <v>316.394158</v>
      </c>
      <c r="V25" s="1013">
        <f>(+IFERROR(VLOOKUP($G25&amp;$K25,'[3]FINAL CDPS'!$C$41:$F$76,4,0),0))/1000000</f>
        <v>316.394158</v>
      </c>
      <c r="W25" s="1013">
        <f>(+IFERROR(VLOOKUP($G25&amp;$K25,'[3]FINAL OBLI'!$C$15:$D$47,2,0),0))/1000000</f>
        <v>84.394443999999993</v>
      </c>
      <c r="X25" s="1022">
        <f t="shared" si="2"/>
        <v>0.50027999999997519</v>
      </c>
    </row>
    <row r="26" spans="1:24" s="249" customFormat="1" x14ac:dyDescent="0.25">
      <c r="A26" s="393" t="s">
        <v>29</v>
      </c>
      <c r="B26" s="393" t="s">
        <v>187</v>
      </c>
      <c r="C26" s="393" t="s">
        <v>187</v>
      </c>
      <c r="D26" s="393" t="s">
        <v>187</v>
      </c>
      <c r="E26" s="393" t="s">
        <v>265</v>
      </c>
      <c r="F26" s="393" t="s">
        <v>251</v>
      </c>
      <c r="G26" s="977" t="s">
        <v>270</v>
      </c>
      <c r="H26" s="393" t="s">
        <v>31</v>
      </c>
      <c r="I26" s="978" t="s">
        <v>32</v>
      </c>
      <c r="J26" s="979" t="s">
        <v>271</v>
      </c>
      <c r="K26" s="980" t="s">
        <v>235</v>
      </c>
      <c r="L26" s="982">
        <v>8</v>
      </c>
      <c r="M26" s="982"/>
      <c r="N26" s="982"/>
      <c r="O26" s="982"/>
      <c r="P26" s="982"/>
      <c r="Q26" s="982"/>
      <c r="R26" s="982"/>
      <c r="S26" s="1022"/>
      <c r="T26" s="1013">
        <f t="shared" si="1"/>
        <v>8</v>
      </c>
      <c r="U26" s="1012">
        <f>(+IFERROR(VLOOKUP($G26&amp;$K26,'[3]FINAL CDPS'!$C$41:$F$76,2,0),0))/1000000</f>
        <v>8</v>
      </c>
      <c r="V26" s="1013">
        <f>(+IFERROR(VLOOKUP($G26&amp;$K26,'[3]FINAL CDPS'!$C$41:$F$76,4,0),0))/1000000</f>
        <v>8</v>
      </c>
      <c r="W26" s="1013">
        <f>(+IFERROR(VLOOKUP($G26&amp;$K26,'[3]FINAL OBLI'!$C$15:$D$47,2,0),0))/1000000</f>
        <v>4.7727750000000002</v>
      </c>
      <c r="X26" s="1022">
        <f t="shared" si="2"/>
        <v>0</v>
      </c>
    </row>
    <row r="27" spans="1:24" s="249" customFormat="1" x14ac:dyDescent="0.25">
      <c r="A27" s="393" t="s">
        <v>29</v>
      </c>
      <c r="B27" s="393" t="s">
        <v>187</v>
      </c>
      <c r="C27" s="393" t="s">
        <v>187</v>
      </c>
      <c r="D27" s="393" t="s">
        <v>187</v>
      </c>
      <c r="E27" s="393" t="s">
        <v>265</v>
      </c>
      <c r="F27" s="393" t="s">
        <v>250</v>
      </c>
      <c r="G27" s="393" t="s">
        <v>272</v>
      </c>
      <c r="H27" s="393" t="s">
        <v>31</v>
      </c>
      <c r="I27" s="978" t="s">
        <v>32</v>
      </c>
      <c r="J27" s="979" t="s">
        <v>273</v>
      </c>
      <c r="K27" s="979" t="s">
        <v>235</v>
      </c>
      <c r="L27" s="982">
        <v>345</v>
      </c>
      <c r="M27" s="982"/>
      <c r="N27" s="982"/>
      <c r="O27" s="982"/>
      <c r="P27" s="982"/>
      <c r="Q27" s="982"/>
      <c r="R27" s="1022"/>
      <c r="S27" s="1022"/>
      <c r="T27" s="1013">
        <f t="shared" si="1"/>
        <v>345</v>
      </c>
      <c r="U27" s="1012">
        <f>(+IFERROR(VLOOKUP($G27&amp;$K27,'[3]FINAL CDPS'!$C$41:$F$76,2,0),0))/1000000</f>
        <v>345</v>
      </c>
      <c r="V27" s="1013">
        <f>(+IFERROR(VLOOKUP($G27&amp;$K27,'[3]FINAL CDPS'!$C$41:$F$76,4,0),0))/1000000</f>
        <v>203.17724000000001</v>
      </c>
      <c r="W27" s="1013">
        <f>(+IFERROR(VLOOKUP($G27&amp;$K27,'[3]FINAL OBLI'!$C$15:$D$47,2,0),0))/1000000</f>
        <v>203.17724000000001</v>
      </c>
      <c r="X27" s="1022">
        <f t="shared" si="2"/>
        <v>0</v>
      </c>
    </row>
    <row r="28" spans="1:24" s="249" customFormat="1" x14ac:dyDescent="0.25">
      <c r="A28" s="393" t="s">
        <v>29</v>
      </c>
      <c r="B28" s="393" t="s">
        <v>187</v>
      </c>
      <c r="C28" s="393" t="s">
        <v>187</v>
      </c>
      <c r="D28" s="393" t="s">
        <v>187</v>
      </c>
      <c r="E28" s="393" t="s">
        <v>265</v>
      </c>
      <c r="F28" s="393" t="s">
        <v>189</v>
      </c>
      <c r="G28" s="977" t="s">
        <v>274</v>
      </c>
      <c r="H28" s="393" t="s">
        <v>31</v>
      </c>
      <c r="I28" s="978" t="s">
        <v>32</v>
      </c>
      <c r="J28" s="979" t="s">
        <v>275</v>
      </c>
      <c r="K28" s="980" t="s">
        <v>235</v>
      </c>
      <c r="L28" s="982">
        <v>400</v>
      </c>
      <c r="M28" s="982"/>
      <c r="N28" s="982"/>
      <c r="O28" s="982"/>
      <c r="P28" s="982"/>
      <c r="Q28" s="982"/>
      <c r="R28" s="1022"/>
      <c r="S28" s="1022"/>
      <c r="T28" s="1013">
        <f t="shared" si="1"/>
        <v>400</v>
      </c>
      <c r="U28" s="1040">
        <f>(+IFERROR(VLOOKUP($G28&amp;$K28,'[3]FINAL CDPS'!$C$41:$F$76,2,0),0))/1000000</f>
        <v>394</v>
      </c>
      <c r="V28" s="1013">
        <f>(+IFERROR(VLOOKUP($G28&amp;$K28,'[3]FINAL CDPS'!$C$41:$F$76,4,0),0))/1000000</f>
        <v>34.758766999999999</v>
      </c>
      <c r="W28" s="1013">
        <f>(+IFERROR(VLOOKUP($G28&amp;$K28,'[3]FINAL OBLI'!$C$15:$D$47,2,0),0))/1000000</f>
        <v>0</v>
      </c>
      <c r="X28" s="1022">
        <f t="shared" si="2"/>
        <v>6</v>
      </c>
    </row>
    <row r="29" spans="1:24" s="249" customFormat="1" x14ac:dyDescent="0.25">
      <c r="A29" s="393" t="s">
        <v>29</v>
      </c>
      <c r="B29" s="393" t="s">
        <v>187</v>
      </c>
      <c r="C29" s="393" t="s">
        <v>187</v>
      </c>
      <c r="D29" s="393" t="s">
        <v>187</v>
      </c>
      <c r="E29" s="393" t="s">
        <v>262</v>
      </c>
      <c r="F29" s="393" t="s">
        <v>202</v>
      </c>
      <c r="G29" s="977" t="s">
        <v>274</v>
      </c>
      <c r="H29" s="393" t="s">
        <v>31</v>
      </c>
      <c r="I29" s="978" t="s">
        <v>32</v>
      </c>
      <c r="J29" s="979" t="s">
        <v>275</v>
      </c>
      <c r="K29" s="980" t="s">
        <v>175</v>
      </c>
      <c r="L29" s="982">
        <v>1.1000000000000001</v>
      </c>
      <c r="M29" s="982"/>
      <c r="N29" s="982"/>
      <c r="O29" s="982"/>
      <c r="P29" s="982"/>
      <c r="Q29" s="982"/>
      <c r="R29" s="1022"/>
      <c r="S29" s="1022"/>
      <c r="T29" s="1013">
        <f t="shared" si="1"/>
        <v>1.1000000000000001</v>
      </c>
      <c r="U29" s="1012">
        <f>(+IFERROR(VLOOKUP($G29&amp;$K29,'[3]FINAL CDPS'!$C$41:$F$76,2,0),0))/1000000</f>
        <v>1.1000000000000001</v>
      </c>
      <c r="V29" s="1013">
        <f>(+IFERROR(VLOOKUP($G29&amp;$K29,'[3]FINAL CDPS'!$C$41:$F$76,4,0),0))/1000000</f>
        <v>0.193</v>
      </c>
      <c r="W29" s="1013">
        <f>(+IFERROR(VLOOKUP($G29&amp;$K29,'[3]FINAL OBLI'!$C$15:$D$47,2,0),0))/1000000</f>
        <v>0.193</v>
      </c>
      <c r="X29" s="1022">
        <f t="shared" si="2"/>
        <v>0</v>
      </c>
    </row>
    <row r="30" spans="1:24" s="249" customFormat="1" x14ac:dyDescent="0.25">
      <c r="A30" s="393" t="s">
        <v>29</v>
      </c>
      <c r="B30" s="393" t="s">
        <v>187</v>
      </c>
      <c r="C30" s="393" t="s">
        <v>187</v>
      </c>
      <c r="D30" s="393" t="s">
        <v>187</v>
      </c>
      <c r="E30" s="393" t="s">
        <v>262</v>
      </c>
      <c r="F30" s="393" t="s">
        <v>202</v>
      </c>
      <c r="G30" s="977" t="s">
        <v>276</v>
      </c>
      <c r="H30" s="393" t="s">
        <v>31</v>
      </c>
      <c r="I30" s="978" t="s">
        <v>32</v>
      </c>
      <c r="J30" s="979" t="s">
        <v>277</v>
      </c>
      <c r="K30" s="980" t="s">
        <v>235</v>
      </c>
      <c r="L30" s="982">
        <v>620</v>
      </c>
      <c r="M30" s="982"/>
      <c r="N30" s="982"/>
      <c r="O30" s="982"/>
      <c r="P30" s="982"/>
      <c r="Q30" s="982"/>
      <c r="R30" s="1022"/>
      <c r="S30" s="1022"/>
      <c r="T30" s="1013">
        <f t="shared" si="1"/>
        <v>620</v>
      </c>
      <c r="U30" s="1012">
        <f>(+IFERROR(VLOOKUP($G30&amp;$K30,'[3]FINAL CDPS'!$C$41:$F$76,2,0),0))/1000000</f>
        <v>614.59199999999998</v>
      </c>
      <c r="V30" s="1013">
        <f>(+IFERROR(VLOOKUP($G30&amp;$K30,'[3]FINAL CDPS'!$C$41:$F$76,4,0),0))/1000000</f>
        <v>303.24055199999998</v>
      </c>
      <c r="W30" s="1013">
        <f>(+IFERROR(VLOOKUP($G30&amp;$K30,'[3]FINAL OBLI'!$C$15:$D$47,2,0),0))/1000000</f>
        <v>303.24055199999998</v>
      </c>
      <c r="X30" s="1022">
        <f t="shared" si="2"/>
        <v>5.4080000000000155</v>
      </c>
    </row>
    <row r="31" spans="1:24" s="249" customFormat="1" x14ac:dyDescent="0.25">
      <c r="A31" s="393" t="s">
        <v>29</v>
      </c>
      <c r="B31" s="393" t="s">
        <v>187</v>
      </c>
      <c r="C31" s="393" t="s">
        <v>187</v>
      </c>
      <c r="D31" s="393" t="s">
        <v>187</v>
      </c>
      <c r="E31" s="393" t="s">
        <v>262</v>
      </c>
      <c r="F31" s="393" t="s">
        <v>205</v>
      </c>
      <c r="G31" s="977" t="s">
        <v>276</v>
      </c>
      <c r="H31" s="393" t="s">
        <v>31</v>
      </c>
      <c r="I31" s="978" t="s">
        <v>32</v>
      </c>
      <c r="J31" s="979" t="s">
        <v>277</v>
      </c>
      <c r="K31" s="980" t="s">
        <v>181</v>
      </c>
      <c r="L31" s="982"/>
      <c r="M31" s="982"/>
      <c r="N31" s="982"/>
      <c r="O31" s="982"/>
      <c r="P31" s="982"/>
      <c r="Q31" s="982"/>
      <c r="R31" s="1022"/>
      <c r="S31" s="1022"/>
      <c r="T31" s="1013">
        <f t="shared" si="1"/>
        <v>0</v>
      </c>
      <c r="U31" s="1012">
        <f>(+IFERROR(VLOOKUP($G31&amp;$K31,'[3]FINAL CDPS'!$C$41:$F$76,2,0),0))/1000000</f>
        <v>0</v>
      </c>
      <c r="V31" s="1013">
        <f>(+IFERROR(VLOOKUP($G31&amp;$K31,'[3]FINAL CDPS'!$C$41:$F$76,4,0),0))/1000000</f>
        <v>0</v>
      </c>
      <c r="W31" s="1013">
        <f>(+IFERROR(VLOOKUP($G31&amp;$K31,'[3]FINAL OBLI'!$C$15:$D$47,2,0),0))/1000000</f>
        <v>0</v>
      </c>
      <c r="X31" s="1022">
        <f t="shared" si="2"/>
        <v>0</v>
      </c>
    </row>
    <row r="32" spans="1:24" s="249" customFormat="1" x14ac:dyDescent="0.25">
      <c r="A32" s="393" t="s">
        <v>29</v>
      </c>
      <c r="B32" s="393" t="s">
        <v>187</v>
      </c>
      <c r="C32" s="393" t="s">
        <v>187</v>
      </c>
      <c r="D32" s="393" t="s">
        <v>187</v>
      </c>
      <c r="E32" s="393" t="s">
        <v>262</v>
      </c>
      <c r="F32" s="393" t="s">
        <v>205</v>
      </c>
      <c r="G32" s="977" t="s">
        <v>278</v>
      </c>
      <c r="H32" s="393" t="s">
        <v>31</v>
      </c>
      <c r="I32" s="978" t="s">
        <v>32</v>
      </c>
      <c r="J32" s="979" t="s">
        <v>279</v>
      </c>
      <c r="K32" s="980" t="s">
        <v>235</v>
      </c>
      <c r="L32" s="982"/>
      <c r="M32" s="982"/>
      <c r="N32" s="982"/>
      <c r="O32" s="982"/>
      <c r="P32" s="982"/>
      <c r="Q32" s="982"/>
      <c r="R32" s="1022"/>
      <c r="S32" s="1022"/>
      <c r="T32" s="1013">
        <f t="shared" si="1"/>
        <v>0</v>
      </c>
      <c r="U32" s="1012">
        <f>(+IFERROR(VLOOKUP($G32&amp;$K32,'[3]FINAL CDPS'!$C$41:$F$76,2,0),0))/1000000</f>
        <v>0</v>
      </c>
      <c r="V32" s="1013">
        <f>(+IFERROR(VLOOKUP($G32&amp;$K32,'[3]FINAL CDPS'!$C$41:$F$76,4,0),0))/1000000</f>
        <v>0</v>
      </c>
      <c r="W32" s="1013">
        <f>(+IFERROR(VLOOKUP($G32&amp;$K32,'[3]FINAL OBLI'!$C$15:$D$47,2,0),0))/1000000</f>
        <v>0</v>
      </c>
      <c r="X32" s="1022">
        <f t="shared" si="2"/>
        <v>0</v>
      </c>
    </row>
    <row r="33" spans="1:69" s="249" customFormat="1" x14ac:dyDescent="0.25">
      <c r="A33" s="393" t="s">
        <v>29</v>
      </c>
      <c r="B33" s="393" t="s">
        <v>187</v>
      </c>
      <c r="C33" s="393" t="s">
        <v>187</v>
      </c>
      <c r="D33" s="393" t="s">
        <v>187</v>
      </c>
      <c r="E33" s="393" t="s">
        <v>262</v>
      </c>
      <c r="F33" s="393" t="s">
        <v>249</v>
      </c>
      <c r="G33" s="393" t="s">
        <v>280</v>
      </c>
      <c r="H33" s="393" t="s">
        <v>31</v>
      </c>
      <c r="I33" s="978" t="s">
        <v>32</v>
      </c>
      <c r="J33" s="979" t="s">
        <v>281</v>
      </c>
      <c r="K33" s="979" t="s">
        <v>282</v>
      </c>
      <c r="L33" s="982">
        <v>485.56380999999999</v>
      </c>
      <c r="M33" s="982"/>
      <c r="N33" s="982"/>
      <c r="O33" s="982"/>
      <c r="P33" s="982"/>
      <c r="Q33" s="982"/>
      <c r="R33" s="982"/>
      <c r="S33" s="1022"/>
      <c r="T33" s="1013">
        <f t="shared" si="1"/>
        <v>485.56380999999999</v>
      </c>
      <c r="U33" s="1012">
        <f>(+IFERROR(VLOOKUP($G33&amp;$K33,'[3]FINAL CDPS'!$C$41:$F$76,2,0),0))/1000000</f>
        <v>485.56380999999999</v>
      </c>
      <c r="V33" s="1013">
        <f>(+IFERROR(VLOOKUP($G33&amp;$K33,'[3]FINAL CDPS'!$C$41:$F$76,4,0),0))/1000000</f>
        <v>485.56380999999999</v>
      </c>
      <c r="W33" s="1013">
        <f>(+IFERROR(VLOOKUP($G33&amp;$K33,'[3]FINAL OBLI'!$C$15:$D$47,2,0),0))/1000000</f>
        <v>0</v>
      </c>
      <c r="X33" s="1043">
        <f>+T33-U33</f>
        <v>0</v>
      </c>
    </row>
    <row r="34" spans="1:69" s="249" customFormat="1" x14ac:dyDescent="0.25">
      <c r="A34" s="393" t="s">
        <v>29</v>
      </c>
      <c r="B34" s="393" t="s">
        <v>187</v>
      </c>
      <c r="C34" s="393" t="s">
        <v>187</v>
      </c>
      <c r="D34" s="393" t="s">
        <v>187</v>
      </c>
      <c r="E34" s="393" t="s">
        <v>262</v>
      </c>
      <c r="F34" s="393" t="s">
        <v>249</v>
      </c>
      <c r="G34" s="393" t="s">
        <v>280</v>
      </c>
      <c r="H34" s="393" t="s">
        <v>31</v>
      </c>
      <c r="I34" s="978" t="s">
        <v>32</v>
      </c>
      <c r="J34" s="979" t="s">
        <v>281</v>
      </c>
      <c r="K34" s="979" t="s">
        <v>181</v>
      </c>
      <c r="L34" s="982">
        <v>10.231773</v>
      </c>
      <c r="M34" s="982"/>
      <c r="N34" s="982"/>
      <c r="O34" s="982"/>
      <c r="P34" s="982"/>
      <c r="Q34" s="982"/>
      <c r="R34" s="982"/>
      <c r="S34" s="1022"/>
      <c r="T34" s="1013">
        <f t="shared" si="1"/>
        <v>10.231773</v>
      </c>
      <c r="U34" s="1012">
        <f>(+IFERROR(VLOOKUP($G34&amp;$K34,'[3]FINAL CDPS'!$C$41:$F$76,2,0),0))/1000000</f>
        <v>10.231773609999999</v>
      </c>
      <c r="V34" s="1013">
        <f>(+IFERROR(VLOOKUP($G34&amp;$K34,'[3]FINAL CDPS'!$C$41:$F$76,4,0),0))/1000000</f>
        <v>10.231773609999999</v>
      </c>
      <c r="W34" s="1013">
        <f>(+IFERROR(VLOOKUP($G34&amp;$K34,'[3]FINAL OBLI'!$C$15:$D$47,2,0),0))/1000000</f>
        <v>10.231773</v>
      </c>
      <c r="X34" s="1043">
        <f>+T34-U34</f>
        <v>-6.0999999895727797E-7</v>
      </c>
    </row>
    <row r="35" spans="1:69" s="249" customFormat="1" x14ac:dyDescent="0.25">
      <c r="A35" s="393" t="s">
        <v>29</v>
      </c>
      <c r="B35" s="393" t="s">
        <v>187</v>
      </c>
      <c r="C35" s="393" t="s">
        <v>187</v>
      </c>
      <c r="D35" s="393" t="s">
        <v>187</v>
      </c>
      <c r="E35" s="393" t="s">
        <v>262</v>
      </c>
      <c r="F35" s="393" t="s">
        <v>249</v>
      </c>
      <c r="G35" s="393" t="s">
        <v>280</v>
      </c>
      <c r="H35" s="393" t="s">
        <v>31</v>
      </c>
      <c r="I35" s="978" t="s">
        <v>32</v>
      </c>
      <c r="J35" s="979" t="s">
        <v>281</v>
      </c>
      <c r="K35" s="979" t="s">
        <v>235</v>
      </c>
      <c r="L35" s="982"/>
      <c r="M35" s="982"/>
      <c r="N35" s="982"/>
      <c r="O35" s="982"/>
      <c r="P35" s="982"/>
      <c r="Q35" s="982"/>
      <c r="R35" s="1022"/>
      <c r="S35" s="1022"/>
      <c r="T35" s="1013">
        <f t="shared" si="1"/>
        <v>0</v>
      </c>
      <c r="U35" s="1012">
        <f>(+IFERROR(VLOOKUP($G35&amp;$K35,'[3]FINAL CDPS'!$C$41:$F$76,2,0),0))/1000000</f>
        <v>0</v>
      </c>
      <c r="V35" s="1013">
        <f>(+IFERROR(VLOOKUP($G35&amp;$K35,'[3]FINAL CDPS'!$C$41:$F$76,4,0),0))/1000000</f>
        <v>0</v>
      </c>
      <c r="W35" s="1013">
        <f>(+IFERROR(VLOOKUP($G35&amp;$K35,'[3]FINAL OBLI'!$C$15:$D$47,2,0),0))/1000000</f>
        <v>0</v>
      </c>
      <c r="X35" s="1022">
        <f>+T35-U35</f>
        <v>0</v>
      </c>
    </row>
    <row r="36" spans="1:69" s="249" customFormat="1" x14ac:dyDescent="0.25">
      <c r="A36" s="393" t="s">
        <v>29</v>
      </c>
      <c r="B36" s="393" t="s">
        <v>187</v>
      </c>
      <c r="C36" s="393" t="s">
        <v>187</v>
      </c>
      <c r="D36" s="393" t="s">
        <v>187</v>
      </c>
      <c r="E36" s="393" t="s">
        <v>250</v>
      </c>
      <c r="F36" s="393" t="s">
        <v>249</v>
      </c>
      <c r="G36" s="977" t="s">
        <v>283</v>
      </c>
      <c r="H36" s="393" t="s">
        <v>31</v>
      </c>
      <c r="I36" s="978" t="s">
        <v>32</v>
      </c>
      <c r="J36" s="979" t="s">
        <v>393</v>
      </c>
      <c r="K36" s="980" t="s">
        <v>235</v>
      </c>
      <c r="L36" s="982">
        <f>116173300/1000000</f>
        <v>116.1733</v>
      </c>
      <c r="M36" s="982"/>
      <c r="N36" s="982"/>
      <c r="O36" s="982"/>
      <c r="P36" s="982"/>
      <c r="Q36" s="982"/>
      <c r="R36" s="1022"/>
      <c r="S36" s="1022"/>
      <c r="T36" s="1013">
        <f t="shared" si="1"/>
        <v>116.1733</v>
      </c>
      <c r="U36" s="1012">
        <f>(+IFERROR(VLOOKUP($G36&amp;$K36,'[3]FINAL CDPS'!$C$41:$F$76,2,0),0))/1000000</f>
        <v>121.58042500000001</v>
      </c>
      <c r="V36" s="1013">
        <f>(+IFERROR(VLOOKUP($G36&amp;$K36,'[3]FINAL CDPS'!$C$41:$F$76,4,0),0))/1000000</f>
        <v>61.354880600000001</v>
      </c>
      <c r="W36" s="1013">
        <f>(+IFERROR(VLOOKUP($G36&amp;$K36,'[3]FINAL OBLI'!$C$15:$D$47,2,0),0))/1000000</f>
        <v>59.534180599999999</v>
      </c>
      <c r="X36" s="1022">
        <f t="shared" si="2"/>
        <v>-5.4071250000000077</v>
      </c>
    </row>
    <row r="37" spans="1:69" s="249" customFormat="1" x14ac:dyDescent="0.25">
      <c r="A37" s="393" t="s">
        <v>29</v>
      </c>
      <c r="B37" s="393" t="s">
        <v>187</v>
      </c>
      <c r="C37" s="393" t="s">
        <v>187</v>
      </c>
      <c r="D37" s="393" t="s">
        <v>187</v>
      </c>
      <c r="E37" s="393" t="s">
        <v>250</v>
      </c>
      <c r="F37" s="393" t="s">
        <v>251</v>
      </c>
      <c r="G37" s="977" t="s">
        <v>283</v>
      </c>
      <c r="H37" s="393" t="s">
        <v>31</v>
      </c>
      <c r="I37" s="978" t="s">
        <v>32</v>
      </c>
      <c r="J37" s="980" t="s">
        <v>284</v>
      </c>
      <c r="K37" s="980" t="s">
        <v>181</v>
      </c>
      <c r="L37" s="982">
        <v>95.074100000000001</v>
      </c>
      <c r="M37" s="982">
        <v>32</v>
      </c>
      <c r="N37" s="982"/>
      <c r="O37" s="982"/>
      <c r="P37" s="982"/>
      <c r="Q37" s="982"/>
      <c r="R37" s="1022"/>
      <c r="S37" s="1022"/>
      <c r="T37" s="1013">
        <f t="shared" si="1"/>
        <v>127.0741</v>
      </c>
      <c r="U37" s="1012">
        <f>(+IFERROR(VLOOKUP($G37&amp;$K37,'[3]FINAL CDPS'!$C$41:$F$76,2,0),0))/1000000</f>
        <v>127.37284</v>
      </c>
      <c r="V37" s="1013">
        <f>(+IFERROR(VLOOKUP($G37&amp;$K37,'[3]FINAL CDPS'!$C$41:$F$76,4,0),0))/1000000</f>
        <v>127.37284</v>
      </c>
      <c r="W37" s="1013">
        <f>(+IFERROR(VLOOKUP($G37&amp;$K37,'[3]FINAL OBLI'!$C$15:$D$47,2,0),0))/1000000</f>
        <v>72.784474560000007</v>
      </c>
      <c r="X37" s="1022">
        <f t="shared" si="2"/>
        <v>-0.29873999999999512</v>
      </c>
    </row>
    <row r="38" spans="1:69" s="249" customFormat="1" x14ac:dyDescent="0.25">
      <c r="A38" s="393" t="s">
        <v>29</v>
      </c>
      <c r="B38" s="393" t="s">
        <v>187</v>
      </c>
      <c r="C38" s="393" t="s">
        <v>187</v>
      </c>
      <c r="D38" s="393" t="s">
        <v>187</v>
      </c>
      <c r="E38" s="393" t="s">
        <v>250</v>
      </c>
      <c r="F38" s="393" t="s">
        <v>251</v>
      </c>
      <c r="G38" s="393" t="s">
        <v>285</v>
      </c>
      <c r="H38" s="393" t="s">
        <v>31</v>
      </c>
      <c r="I38" s="978" t="s">
        <v>32</v>
      </c>
      <c r="J38" s="980" t="s">
        <v>286</v>
      </c>
      <c r="K38" s="979" t="s">
        <v>235</v>
      </c>
      <c r="L38" s="982">
        <f>3746758350/1000000</f>
        <v>3746.7583500000001</v>
      </c>
      <c r="M38" s="982"/>
      <c r="N38" s="982">
        <v>1409</v>
      </c>
      <c r="O38" s="982"/>
      <c r="P38" s="982"/>
      <c r="Q38" s="982"/>
      <c r="R38" s="1022"/>
      <c r="S38" s="1022"/>
      <c r="T38" s="1013">
        <f t="shared" si="1"/>
        <v>5155.7583500000001</v>
      </c>
      <c r="U38" s="1012">
        <f>(+IFERROR(VLOOKUP($G38&amp;$K38,'[3]FINAL CDPS'!$C$41:$F$76,2,0),0))/1000000</f>
        <v>4853.7583500000001</v>
      </c>
      <c r="V38" s="1013">
        <f>(+IFERROR(VLOOKUP($G38&amp;$K38,'[3]FINAL CDPS'!$C$41:$F$76,4,0),0))/1000000</f>
        <v>3526.9376871499999</v>
      </c>
      <c r="W38" s="1013">
        <f>(+IFERROR(VLOOKUP($G38&amp;$K38,'[3]FINAL OBLI'!$C$15:$D$47,2,0),0))/1000000</f>
        <v>2105.1223195000002</v>
      </c>
      <c r="X38" s="1022">
        <f>+T38-U38</f>
        <v>302</v>
      </c>
    </row>
    <row r="39" spans="1:69" s="517" customFormat="1" x14ac:dyDescent="0.25">
      <c r="A39" s="528" t="s">
        <v>29</v>
      </c>
      <c r="B39" s="528" t="s">
        <v>187</v>
      </c>
      <c r="C39" s="528" t="s">
        <v>187</v>
      </c>
      <c r="D39" s="528" t="s">
        <v>187</v>
      </c>
      <c r="E39" s="528" t="s">
        <v>250</v>
      </c>
      <c r="F39" s="528" t="s">
        <v>252</v>
      </c>
      <c r="G39" s="977" t="s">
        <v>285</v>
      </c>
      <c r="H39" s="393" t="s">
        <v>31</v>
      </c>
      <c r="I39" s="978" t="s">
        <v>32</v>
      </c>
      <c r="J39" s="979" t="s">
        <v>286</v>
      </c>
      <c r="K39" s="980" t="s">
        <v>175</v>
      </c>
      <c r="L39" s="982">
        <v>10.74</v>
      </c>
      <c r="M39" s="982"/>
      <c r="N39" s="982">
        <v>36</v>
      </c>
      <c r="O39" s="982"/>
      <c r="P39" s="982"/>
      <c r="Q39" s="982"/>
      <c r="R39" s="1022"/>
      <c r="S39" s="1022"/>
      <c r="T39" s="1013">
        <f t="shared" si="1"/>
        <v>46.74</v>
      </c>
      <c r="U39" s="1012">
        <f>(+IFERROR(VLOOKUP($G39&amp;$K39,'[3]FINAL CDPS'!$C$41:$F$76,2,0),0))/1000000</f>
        <v>10.74</v>
      </c>
      <c r="V39" s="1013">
        <f>(+IFERROR(VLOOKUP($G39&amp;$K39,'[3]FINAL CDPS'!$C$41:$F$76,4,0),0))/1000000</f>
        <v>0</v>
      </c>
      <c r="W39" s="1013">
        <f>(+IFERROR(VLOOKUP($G39&amp;$K39,'[3]FINAL OBLI'!$C$15:$D$47,2,0),0))/1000000</f>
        <v>0</v>
      </c>
      <c r="X39" s="1022">
        <f t="shared" si="2"/>
        <v>36</v>
      </c>
      <c r="Y39" t="s">
        <v>598</v>
      </c>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row>
    <row r="40" spans="1:69" s="249" customFormat="1" x14ac:dyDescent="0.25">
      <c r="A40" s="393" t="s">
        <v>29</v>
      </c>
      <c r="B40" s="393" t="s">
        <v>187</v>
      </c>
      <c r="C40" s="393" t="s">
        <v>187</v>
      </c>
      <c r="D40" s="393" t="s">
        <v>187</v>
      </c>
      <c r="E40" s="393" t="s">
        <v>250</v>
      </c>
      <c r="F40" s="393" t="s">
        <v>252</v>
      </c>
      <c r="G40" s="393" t="s">
        <v>287</v>
      </c>
      <c r="H40" s="393" t="s">
        <v>31</v>
      </c>
      <c r="I40" s="978" t="s">
        <v>32</v>
      </c>
      <c r="J40" s="979" t="s">
        <v>288</v>
      </c>
      <c r="K40" s="979" t="s">
        <v>235</v>
      </c>
      <c r="L40" s="982">
        <f>431166512/1000000</f>
        <v>431.16651200000001</v>
      </c>
      <c r="M40" s="982"/>
      <c r="N40" s="982"/>
      <c r="O40" s="982"/>
      <c r="P40" s="982"/>
      <c r="Q40" s="982"/>
      <c r="R40" s="1022"/>
      <c r="S40" s="1022"/>
      <c r="T40" s="1013">
        <f t="shared" si="1"/>
        <v>431.16651200000001</v>
      </c>
      <c r="U40" s="1012">
        <f>(+IFERROR(VLOOKUP($G40&amp;$K40,'[3]FINAL CDPS'!$C$41:$F$76,2,0),0))/1000000</f>
        <v>401.05121200000002</v>
      </c>
      <c r="V40" s="1013">
        <f>(+IFERROR(VLOOKUP($G40&amp;$K40,'[3]FINAL CDPS'!$C$41:$F$76,4,0),0))/1000000</f>
        <v>191.05805100000001</v>
      </c>
      <c r="W40" s="1013">
        <f>(+IFERROR(VLOOKUP($G40&amp;$K40,'[3]FINAL OBLI'!$C$15:$D$47,2,0),0))/1000000</f>
        <v>23.65657513</v>
      </c>
      <c r="X40" s="1022">
        <f t="shared" si="2"/>
        <v>30.115299999999991</v>
      </c>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row>
    <row r="41" spans="1:69" s="249" customFormat="1" x14ac:dyDescent="0.25">
      <c r="A41" s="393" t="s">
        <v>29</v>
      </c>
      <c r="B41" s="393" t="s">
        <v>187</v>
      </c>
      <c r="C41" s="393" t="s">
        <v>187</v>
      </c>
      <c r="D41" s="393" t="s">
        <v>187</v>
      </c>
      <c r="E41" s="393" t="s">
        <v>250</v>
      </c>
      <c r="F41" s="393" t="s">
        <v>262</v>
      </c>
      <c r="G41" s="393" t="s">
        <v>287</v>
      </c>
      <c r="H41" s="393" t="s">
        <v>31</v>
      </c>
      <c r="I41" s="978" t="s">
        <v>32</v>
      </c>
      <c r="J41" s="979" t="s">
        <v>288</v>
      </c>
      <c r="K41" s="979" t="s">
        <v>181</v>
      </c>
      <c r="L41" s="982">
        <v>90.576999999999998</v>
      </c>
      <c r="M41" s="982">
        <v>-32</v>
      </c>
      <c r="N41" s="982"/>
      <c r="O41" s="982"/>
      <c r="P41" s="982"/>
      <c r="Q41" s="982"/>
      <c r="R41" s="1022"/>
      <c r="S41" s="1022"/>
      <c r="T41" s="1013">
        <f t="shared" si="1"/>
        <v>58.576999999999998</v>
      </c>
      <c r="U41" s="1012">
        <f>(+IFERROR(VLOOKUP($G41&amp;$K41,'[3]FINAL CDPS'!$C$41:$F$76,2,0),0))/1000000</f>
        <v>58.278260000000003</v>
      </c>
      <c r="V41" s="1013">
        <f>(+IFERROR(VLOOKUP($G41&amp;$K41,'[3]FINAL CDPS'!$C$41:$F$76,4,0),0))/1000000</f>
        <v>0</v>
      </c>
      <c r="W41" s="1013">
        <f>(+IFERROR(VLOOKUP($G41&amp;$K41,'[3]FINAL OBLI'!$C$15:$D$47,2,0),0))/1000000</f>
        <v>0</v>
      </c>
      <c r="X41" s="1022">
        <f t="shared" si="2"/>
        <v>0.29873999999999512</v>
      </c>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row>
    <row r="42" spans="1:69" s="249" customFormat="1" x14ac:dyDescent="0.25">
      <c r="A42" s="393" t="s">
        <v>29</v>
      </c>
      <c r="B42" s="393" t="s">
        <v>187</v>
      </c>
      <c r="C42" s="393" t="s">
        <v>187</v>
      </c>
      <c r="D42" s="393" t="s">
        <v>187</v>
      </c>
      <c r="E42" s="393" t="s">
        <v>250</v>
      </c>
      <c r="F42" s="393" t="s">
        <v>262</v>
      </c>
      <c r="G42" s="977" t="s">
        <v>289</v>
      </c>
      <c r="H42" s="393" t="s">
        <v>31</v>
      </c>
      <c r="I42" s="978" t="s">
        <v>32</v>
      </c>
      <c r="J42" s="979" t="s">
        <v>290</v>
      </c>
      <c r="K42" s="980" t="s">
        <v>235</v>
      </c>
      <c r="L42" s="982">
        <v>5</v>
      </c>
      <c r="M42" s="982"/>
      <c r="N42" s="982"/>
      <c r="O42" s="982"/>
      <c r="P42" s="982"/>
      <c r="Q42" s="982"/>
      <c r="R42" s="1022"/>
      <c r="S42" s="1022"/>
      <c r="T42" s="1013">
        <f t="shared" si="1"/>
        <v>5</v>
      </c>
      <c r="U42" s="1012">
        <f>(+IFERROR(VLOOKUP($G42&amp;$K42,'[3]FINAL CDPS'!$C$41:$F$76,2,0),0))/1000000</f>
        <v>5</v>
      </c>
      <c r="V42" s="1013">
        <f>(+IFERROR(VLOOKUP($G42&amp;$K42,'[3]FINAL CDPS'!$C$41:$F$76,4,0),0))/1000000</f>
        <v>0.2</v>
      </c>
      <c r="W42" s="1013">
        <f>(+IFERROR(VLOOKUP($G42&amp;$K42,'[3]FINAL OBLI'!$C$15:$D$47,2,0),0))/1000000</f>
        <v>0.2</v>
      </c>
      <c r="X42" s="1022">
        <f t="shared" si="2"/>
        <v>0</v>
      </c>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row>
    <row r="43" spans="1:69" s="249" customFormat="1" x14ac:dyDescent="0.25">
      <c r="A43" s="393" t="s">
        <v>29</v>
      </c>
      <c r="B43" s="393" t="s">
        <v>187</v>
      </c>
      <c r="C43" s="393" t="s">
        <v>187</v>
      </c>
      <c r="D43" s="393" t="s">
        <v>187</v>
      </c>
      <c r="E43" s="393" t="s">
        <v>250</v>
      </c>
      <c r="F43" s="393" t="s">
        <v>189</v>
      </c>
      <c r="G43" s="393" t="s">
        <v>289</v>
      </c>
      <c r="H43" s="393" t="s">
        <v>31</v>
      </c>
      <c r="I43" s="978" t="s">
        <v>32</v>
      </c>
      <c r="J43" s="979" t="s">
        <v>290</v>
      </c>
      <c r="K43" s="979" t="s">
        <v>175</v>
      </c>
      <c r="L43" s="982">
        <v>4.0599999999999996</v>
      </c>
      <c r="M43" s="982"/>
      <c r="N43" s="982"/>
      <c r="O43" s="982"/>
      <c r="P43" s="982"/>
      <c r="Q43" s="982"/>
      <c r="R43" s="1022"/>
      <c r="S43" s="1022"/>
      <c r="T43" s="1013">
        <f t="shared" si="1"/>
        <v>4.0599999999999996</v>
      </c>
      <c r="U43" s="1012">
        <f>(+IFERROR(VLOOKUP($G43&amp;$K43,'[3]FINAL CDPS'!$C$41:$F$76,2,0),0))/1000000</f>
        <v>4.0599999999999996</v>
      </c>
      <c r="V43" s="1013">
        <f>(+IFERROR(VLOOKUP($G43&amp;$K43,'[3]FINAL CDPS'!$C$41:$F$76,4,0),0))/1000000</f>
        <v>0</v>
      </c>
      <c r="W43" s="1013">
        <f>(+IFERROR(VLOOKUP($G43&amp;$K43,'[3]FINAL OBLI'!$C$15:$D$47,2,0),0))/1000000</f>
        <v>0</v>
      </c>
      <c r="X43" s="1022">
        <f t="shared" si="2"/>
        <v>0</v>
      </c>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row>
    <row r="44" spans="1:69" s="249" customFormat="1" x14ac:dyDescent="0.25">
      <c r="A44" s="393"/>
      <c r="B44" s="393"/>
      <c r="C44" s="393"/>
      <c r="D44" s="393"/>
      <c r="E44" s="393"/>
      <c r="F44" s="393"/>
      <c r="G44" s="977" t="s">
        <v>291</v>
      </c>
      <c r="H44" s="393" t="s">
        <v>31</v>
      </c>
      <c r="I44" s="978" t="s">
        <v>32</v>
      </c>
      <c r="J44" s="979" t="s">
        <v>292</v>
      </c>
      <c r="K44" s="980" t="s">
        <v>175</v>
      </c>
      <c r="L44" s="982">
        <v>124</v>
      </c>
      <c r="M44" s="982"/>
      <c r="N44" s="982"/>
      <c r="O44" s="982"/>
      <c r="P44" s="982"/>
      <c r="Q44" s="982"/>
      <c r="R44" s="1022"/>
      <c r="S44" s="1022"/>
      <c r="T44" s="1013">
        <f t="shared" si="1"/>
        <v>124</v>
      </c>
      <c r="U44" s="1012">
        <f>(+IFERROR(VLOOKUP($G44&amp;$K44,'[3]FINAL CDPS'!$C$41:$F$76,2,0),0))/1000000</f>
        <v>124</v>
      </c>
      <c r="V44" s="1013">
        <f>(+IFERROR(VLOOKUP($G44&amp;$K44,'[3]FINAL CDPS'!$C$41:$F$76,4,0),0))/1000000</f>
        <v>0</v>
      </c>
      <c r="W44" s="1013">
        <f>(+IFERROR(VLOOKUP($G44&amp;$K44,'[3]FINAL OBLI'!$C$15:$D$47,2,0),0))/1000000</f>
        <v>0</v>
      </c>
      <c r="X44" s="1022">
        <f t="shared" si="2"/>
        <v>0</v>
      </c>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row>
    <row r="45" spans="1:69" s="249" customFormat="1" x14ac:dyDescent="0.25">
      <c r="A45" s="393" t="s">
        <v>29</v>
      </c>
      <c r="B45" s="393" t="s">
        <v>187</v>
      </c>
      <c r="C45" s="393" t="s">
        <v>187</v>
      </c>
      <c r="D45" s="393" t="s">
        <v>187</v>
      </c>
      <c r="E45" s="393" t="s">
        <v>189</v>
      </c>
      <c r="F45" s="393" t="s">
        <v>205</v>
      </c>
      <c r="G45" s="393" t="s">
        <v>293</v>
      </c>
      <c r="H45" s="393" t="s">
        <v>31</v>
      </c>
      <c r="I45" s="978" t="s">
        <v>32</v>
      </c>
      <c r="J45" s="979" t="s">
        <v>294</v>
      </c>
      <c r="K45" s="979" t="s">
        <v>175</v>
      </c>
      <c r="L45" s="982">
        <v>177.18805</v>
      </c>
      <c r="M45" s="982"/>
      <c r="N45" s="982"/>
      <c r="O45" s="982"/>
      <c r="P45" s="982"/>
      <c r="Q45" s="982"/>
      <c r="R45" s="1022"/>
      <c r="S45" s="1022"/>
      <c r="T45" s="1013">
        <f t="shared" si="1"/>
        <v>177.18805</v>
      </c>
      <c r="U45" s="1012">
        <f>(+IFERROR(VLOOKUP($G45&amp;$K45,'[3]FINAL CDPS'!$C$41:$F$76,2,0),0))/1000000</f>
        <v>177.18805</v>
      </c>
      <c r="V45" s="1013">
        <f>(+IFERROR(VLOOKUP($G45&amp;$K45,'[3]FINAL CDPS'!$C$41:$F$76,4,0),0))/1000000</f>
        <v>31.335218000000001</v>
      </c>
      <c r="W45" s="1013">
        <f>(+IFERROR(VLOOKUP($G45&amp;$K45,'[3]FINAL OBLI'!$C$15:$D$47,2,0),0))/1000000</f>
        <v>0</v>
      </c>
      <c r="X45" s="1022">
        <f t="shared" si="2"/>
        <v>0</v>
      </c>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row>
    <row r="46" spans="1:69" s="249" customFormat="1" x14ac:dyDescent="0.25">
      <c r="A46" s="393" t="s">
        <v>29</v>
      </c>
      <c r="B46" s="393" t="s">
        <v>187</v>
      </c>
      <c r="C46" s="393" t="s">
        <v>187</v>
      </c>
      <c r="D46" s="393" t="s">
        <v>187</v>
      </c>
      <c r="E46" s="393" t="s">
        <v>189</v>
      </c>
      <c r="F46" s="393" t="s">
        <v>249</v>
      </c>
      <c r="G46" s="977" t="s">
        <v>295</v>
      </c>
      <c r="H46" s="393" t="s">
        <v>31</v>
      </c>
      <c r="I46" s="978" t="s">
        <v>32</v>
      </c>
      <c r="J46" s="979" t="s">
        <v>296</v>
      </c>
      <c r="K46" s="980" t="s">
        <v>235</v>
      </c>
      <c r="L46" s="982">
        <v>18</v>
      </c>
      <c r="M46" s="982"/>
      <c r="N46" s="982"/>
      <c r="O46" s="982"/>
      <c r="P46" s="982"/>
      <c r="Q46" s="982"/>
      <c r="R46" s="1022"/>
      <c r="S46" s="1022"/>
      <c r="T46" s="1013">
        <f t="shared" si="1"/>
        <v>18</v>
      </c>
      <c r="U46" s="1012">
        <f>(+IFERROR(VLOOKUP($G46&amp;$K46,'[3]FINAL CDPS'!$C$41:$F$76,2,0),0))/1000000</f>
        <v>18</v>
      </c>
      <c r="V46" s="1013">
        <f>(+IFERROR(VLOOKUP($G46&amp;$K46,'[3]FINAL CDPS'!$C$41:$F$76,4,0),0))/1000000</f>
        <v>14.310492</v>
      </c>
      <c r="W46" s="1013">
        <f>(+IFERROR(VLOOKUP($G46&amp;$K46,'[3]FINAL OBLI'!$C$15:$D$47,2,0),0))/1000000</f>
        <v>14.310492</v>
      </c>
      <c r="X46" s="1022">
        <f t="shared" si="2"/>
        <v>0</v>
      </c>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row>
    <row r="47" spans="1:69" s="249" customFormat="1" x14ac:dyDescent="0.25">
      <c r="A47" s="393" t="s">
        <v>29</v>
      </c>
      <c r="B47" s="393" t="s">
        <v>187</v>
      </c>
      <c r="C47" s="393" t="s">
        <v>187</v>
      </c>
      <c r="D47" s="393" t="s">
        <v>187</v>
      </c>
      <c r="E47" s="393" t="s">
        <v>189</v>
      </c>
      <c r="F47" s="393" t="s">
        <v>251</v>
      </c>
      <c r="G47" s="977" t="s">
        <v>297</v>
      </c>
      <c r="H47" s="393" t="s">
        <v>31</v>
      </c>
      <c r="I47" s="978" t="s">
        <v>32</v>
      </c>
      <c r="J47" s="979" t="s">
        <v>298</v>
      </c>
      <c r="K47" s="980" t="s">
        <v>175</v>
      </c>
      <c r="L47" s="982">
        <f>483.09-19</f>
        <v>464.09</v>
      </c>
      <c r="M47" s="982"/>
      <c r="N47" s="982"/>
      <c r="O47" s="982"/>
      <c r="P47" s="982"/>
      <c r="Q47" s="982"/>
      <c r="R47" s="982"/>
      <c r="S47" s="1022"/>
      <c r="T47" s="1013">
        <f t="shared" si="1"/>
        <v>464.09</v>
      </c>
      <c r="U47" s="1012">
        <f>(+IFERROR(VLOOKUP($G47&amp;$K47,'[3]FINAL CDPS'!$C$41:$F$76,2,0),0))/1000000</f>
        <v>463.71113700000001</v>
      </c>
      <c r="V47" s="1013">
        <f>(+IFERROR(VLOOKUP($G47&amp;$K47,'[3]FINAL CDPS'!$C$41:$F$76,4,0),0))/1000000</f>
        <v>311.23</v>
      </c>
      <c r="W47" s="1013">
        <f>(+IFERROR(VLOOKUP($G47&amp;$K47,'[3]FINAL OBLI'!$C$15:$D$47,2,0),0))/1000000</f>
        <v>0</v>
      </c>
      <c r="X47" s="1022">
        <f t="shared" si="2"/>
        <v>0.37886299999996709</v>
      </c>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row>
    <row r="48" spans="1:69" s="249" customFormat="1" x14ac:dyDescent="0.25">
      <c r="A48" s="393" t="s">
        <v>29</v>
      </c>
      <c r="B48" s="393" t="s">
        <v>187</v>
      </c>
      <c r="C48" s="393" t="s">
        <v>187</v>
      </c>
      <c r="D48" s="393" t="s">
        <v>187</v>
      </c>
      <c r="E48" s="393" t="s">
        <v>189</v>
      </c>
      <c r="F48" s="393" t="s">
        <v>265</v>
      </c>
      <c r="G48" s="977" t="s">
        <v>300</v>
      </c>
      <c r="H48" s="393" t="s">
        <v>31</v>
      </c>
      <c r="I48" s="978" t="s">
        <v>32</v>
      </c>
      <c r="J48" s="979" t="s">
        <v>301</v>
      </c>
      <c r="K48" s="980" t="s">
        <v>175</v>
      </c>
      <c r="L48" s="982">
        <v>289.11177600000002</v>
      </c>
      <c r="M48" s="982"/>
      <c r="N48" s="982"/>
      <c r="O48" s="982"/>
      <c r="P48" s="982"/>
      <c r="Q48" s="982"/>
      <c r="R48" s="982"/>
      <c r="S48" s="1022"/>
      <c r="T48" s="1013">
        <f t="shared" si="1"/>
        <v>289.11177600000002</v>
      </c>
      <c r="U48" s="1012">
        <f>(+IFERROR(VLOOKUP($G48&amp;$K48,'[3]FINAL CDPS'!$C$41:$F$76,2,0),0))/1000000</f>
        <v>289.11177699000001</v>
      </c>
      <c r="V48" s="1013">
        <f>(+IFERROR(VLOOKUP($G48&amp;$K48,'[3]FINAL CDPS'!$C$41:$F$76,4,0),0))/1000000</f>
        <v>288.37681400000002</v>
      </c>
      <c r="W48" s="1013">
        <f>(+IFERROR(VLOOKUP($G48&amp;$K48,'[3]FINAL OBLI'!$C$15:$D$47,2,0),0))/1000000</f>
        <v>284.81862899999999</v>
      </c>
      <c r="X48" s="1043">
        <f t="shared" si="2"/>
        <v>-9.8999998954241164E-7</v>
      </c>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row>
    <row r="49" spans="1:69" s="249" customFormat="1" x14ac:dyDescent="0.25">
      <c r="A49" s="393" t="s">
        <v>29</v>
      </c>
      <c r="B49" s="393" t="s">
        <v>187</v>
      </c>
      <c r="C49" s="393" t="s">
        <v>187</v>
      </c>
      <c r="D49" s="393" t="s">
        <v>187</v>
      </c>
      <c r="E49" s="393" t="s">
        <v>299</v>
      </c>
      <c r="F49" s="393"/>
      <c r="G49" s="395" t="s">
        <v>300</v>
      </c>
      <c r="H49" s="395" t="s">
        <v>31</v>
      </c>
      <c r="I49" s="984" t="s">
        <v>32</v>
      </c>
      <c r="J49" s="985" t="s">
        <v>301</v>
      </c>
      <c r="K49" s="985" t="s">
        <v>181</v>
      </c>
      <c r="L49" s="982"/>
      <c r="M49" s="982"/>
      <c r="N49" s="982"/>
      <c r="O49" s="982"/>
      <c r="P49" s="982"/>
      <c r="Q49" s="982"/>
      <c r="R49" s="982"/>
      <c r="S49" s="1022"/>
      <c r="T49" s="1013">
        <f t="shared" si="1"/>
        <v>0</v>
      </c>
      <c r="U49" s="1012">
        <f>(+IFERROR(VLOOKUP($G49&amp;$K49,'[3]FINAL CDPS'!$C$41:$F$76,2,0),0))/1000000</f>
        <v>0</v>
      </c>
      <c r="V49" s="1013">
        <f>(+IFERROR(VLOOKUP($G49&amp;$K49,'[3]FINAL CDPS'!$C$41:$F$76,4,0),0))/1000000</f>
        <v>0</v>
      </c>
      <c r="W49" s="1013">
        <f>(+IFERROR(VLOOKUP($G49&amp;$K49,'[3]FINAL OBLI'!$C$15:$D$47,2,0),0))/1000000</f>
        <v>0</v>
      </c>
      <c r="X49" s="1022">
        <f t="shared" si="2"/>
        <v>0</v>
      </c>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row>
    <row r="50" spans="1:69" ht="19.5" customHeight="1" x14ac:dyDescent="0.25">
      <c r="T50" s="132">
        <f>SUM(T3:T49)</f>
        <v>11960.631936999998</v>
      </c>
      <c r="U50" s="132">
        <f>SUM(U3:U49)</f>
        <v>11586.015483999998</v>
      </c>
      <c r="V50" s="132">
        <f>SUM(V3:V49)</f>
        <v>8408.2462637599983</v>
      </c>
      <c r="W50" s="132">
        <f>SUM(W3:W49)</f>
        <v>5374.2083468500014</v>
      </c>
      <c r="X50" s="132">
        <f>SUM(X3:X49)</f>
        <v>374.61645299999986</v>
      </c>
    </row>
    <row r="51" spans="1:69" x14ac:dyDescent="0.25">
      <c r="K51" s="14"/>
      <c r="S51" s="13"/>
      <c r="T51" s="262"/>
      <c r="U51" s="13"/>
      <c r="V51" s="13"/>
      <c r="W51" s="13"/>
      <c r="X51" s="13"/>
    </row>
    <row r="52" spans="1:69" ht="15.75" thickBot="1" x14ac:dyDescent="0.3">
      <c r="J52" s="384"/>
      <c r="K52" s="14"/>
      <c r="S52" s="13"/>
      <c r="T52" s="879"/>
      <c r="U52" s="13"/>
      <c r="V52" s="13"/>
      <c r="W52" s="13"/>
      <c r="X52" s="13"/>
    </row>
    <row r="53" spans="1:69" ht="38.25" x14ac:dyDescent="0.25">
      <c r="K53" s="341" t="s">
        <v>247</v>
      </c>
      <c r="L53" s="342" t="s">
        <v>639</v>
      </c>
      <c r="M53" s="12" t="s">
        <v>655</v>
      </c>
      <c r="N53" s="61" t="s">
        <v>617</v>
      </c>
      <c r="O53" s="342" t="s">
        <v>622</v>
      </c>
      <c r="P53" s="61" t="s">
        <v>623</v>
      </c>
      <c r="Q53" s="61" t="s">
        <v>624</v>
      </c>
      <c r="R53" s="61" t="s">
        <v>637</v>
      </c>
      <c r="S53" s="342" t="s">
        <v>379</v>
      </c>
      <c r="T53" s="342" t="s">
        <v>378</v>
      </c>
      <c r="U53" s="343" t="s">
        <v>24</v>
      </c>
      <c r="V53" s="343" t="s">
        <v>248</v>
      </c>
      <c r="W53" s="343" t="s">
        <v>80</v>
      </c>
      <c r="X53" s="342" t="s">
        <v>174</v>
      </c>
    </row>
    <row r="54" spans="1:69" x14ac:dyDescent="0.25">
      <c r="K54" s="1014" t="s">
        <v>235</v>
      </c>
      <c r="L54" s="1015">
        <f>+L3+L4+L5+L7+L8+L9+L12+L13+L14+L15+L16+L17+L18+L20+L23+L26+L27+L28+L30+L32+L35+L36+L38+L40+L42+L46</f>
        <v>6126.9098969999995</v>
      </c>
      <c r="M54" s="1015">
        <f t="shared" ref="M54:S54" si="3">+M3+M4+M5+M7+M8+M9+M12+M13+M14+M15+M16+M17+M18+M20+M23+M26+M27+M28+M30+M32+M35+M36+M38+M40+M42+M46</f>
        <v>0</v>
      </c>
      <c r="N54" s="1015">
        <f t="shared" si="3"/>
        <v>1409</v>
      </c>
      <c r="O54" s="1015">
        <f t="shared" si="3"/>
        <v>0</v>
      </c>
      <c r="P54" s="1015">
        <f t="shared" si="3"/>
        <v>0</v>
      </c>
      <c r="Q54" s="1015">
        <f t="shared" si="3"/>
        <v>0</v>
      </c>
      <c r="R54" s="1015">
        <f t="shared" si="3"/>
        <v>0</v>
      </c>
      <c r="S54" s="1015">
        <f t="shared" si="3"/>
        <v>0</v>
      </c>
      <c r="T54" s="400">
        <f>SUM(L54:S54)</f>
        <v>7535.9098969999995</v>
      </c>
      <c r="U54" s="1016">
        <f>+U3+U4+U5+U7+U8+U9+U12+U13+U14+U15+U16+U17+U18+U20+U23+U26+U27+U28+U30+U32+U35+U36+U38+U40+U42+U46</f>
        <v>7197.7937220000003</v>
      </c>
      <c r="V54" s="1016">
        <f>+V3+V4+V5+V7+V8+V9+V12+V13+V14+V15+V16+V17+V18+V20+V23+V26+V27+V28+V30+V32+V35+V36+V38+V40+V42+V46</f>
        <v>4626.4754047499991</v>
      </c>
      <c r="W54" s="1016">
        <f>+W3+W4+W5+W7+W8+W9+W12+W13+W14+W15+W16+W17+W18+W20+W23+W26+W27+W28+W30+W32+W35+W36+W38+W40+W42+W46</f>
        <v>2785.82651889</v>
      </c>
      <c r="X54" s="1016">
        <f>+X3+X4+X5+X7+X8+X9+X12+X13+X14+X15+X16+X17+X18+X20+X23+X26+X27+X28+X30+X32+X35+X36+X38+X40+X42+X46</f>
        <v>338.116175</v>
      </c>
    </row>
    <row r="55" spans="1:69" x14ac:dyDescent="0.25">
      <c r="K55" s="1017" t="s">
        <v>175</v>
      </c>
      <c r="L55" s="1015">
        <f>+L48+L47+L45+L44+L43+L39+L29+L25+L6</f>
        <v>1496.184264</v>
      </c>
      <c r="M55" s="1015">
        <f t="shared" ref="M55:S55" si="4">+M48+M47+M45+M44+M43+M39+M29+M25+M6</f>
        <v>0</v>
      </c>
      <c r="N55" s="1015">
        <f t="shared" si="4"/>
        <v>36</v>
      </c>
      <c r="O55" s="1015">
        <f t="shared" si="4"/>
        <v>0</v>
      </c>
      <c r="P55" s="1015">
        <f t="shared" si="4"/>
        <v>0</v>
      </c>
      <c r="Q55" s="1015">
        <f t="shared" si="4"/>
        <v>0</v>
      </c>
      <c r="R55" s="1015">
        <f t="shared" si="4"/>
        <v>0</v>
      </c>
      <c r="S55" s="1015">
        <f t="shared" si="4"/>
        <v>0</v>
      </c>
      <c r="T55" s="400">
        <f>SUM(L55:S55)</f>
        <v>1532.184264</v>
      </c>
      <c r="U55" s="1016">
        <f>+U48+U47+U45+U44+U43+U39+U29+U25+U6</f>
        <v>1495.6839849899998</v>
      </c>
      <c r="V55" s="1016">
        <f>+V48+V47+V45+V44+V43+V39+V29+V25+V6</f>
        <v>947.52918999999997</v>
      </c>
      <c r="W55" s="1016">
        <f>+W48+W47+W45+W44+W43+W39+W29+W25+W6</f>
        <v>369.40607299999999</v>
      </c>
      <c r="X55" s="1016">
        <f>+X48+X47+X45+X44+X43+X39+X29+X25+X6</f>
        <v>36.500279009999957</v>
      </c>
    </row>
    <row r="56" spans="1:69" x14ac:dyDescent="0.25">
      <c r="K56" s="1018" t="s">
        <v>181</v>
      </c>
      <c r="L56" s="1015">
        <f>+L49+L41+L37+L34+L31+L24+L22+L19+L11+L10</f>
        <v>2406.973966</v>
      </c>
      <c r="M56" s="1015">
        <f t="shared" ref="M56:S56" si="5">+M49+M41+M37+M34+M31+M24+M22+M19+M11+M10</f>
        <v>0</v>
      </c>
      <c r="N56" s="1015">
        <f t="shared" si="5"/>
        <v>0</v>
      </c>
      <c r="O56" s="1015">
        <f t="shared" si="5"/>
        <v>0</v>
      </c>
      <c r="P56" s="1015">
        <f t="shared" si="5"/>
        <v>0</v>
      </c>
      <c r="Q56" s="1015">
        <f t="shared" si="5"/>
        <v>0</v>
      </c>
      <c r="R56" s="1015">
        <f t="shared" si="5"/>
        <v>0</v>
      </c>
      <c r="S56" s="1015">
        <f t="shared" si="5"/>
        <v>0</v>
      </c>
      <c r="T56" s="400">
        <f>SUM(L56:S56)</f>
        <v>2406.973966</v>
      </c>
      <c r="U56" s="1016">
        <f>+U49+U41+U37+U34+U31+U24+U22+U19+U11+U10</f>
        <v>2406.9739670100003</v>
      </c>
      <c r="V56" s="1016">
        <f>+V49+V41+V37+V34+V31+V24+V22+V19+V11+V10</f>
        <v>2348.6778590100002</v>
      </c>
      <c r="W56" s="1016">
        <f>+W49+W41+W37+W34+W31+W24+W22+W19+W11+W10</f>
        <v>2218.9757549599999</v>
      </c>
      <c r="X56" s="1016">
        <v>0</v>
      </c>
    </row>
    <row r="57" spans="1:69" x14ac:dyDescent="0.25">
      <c r="K57" s="1019" t="s">
        <v>282</v>
      </c>
      <c r="L57" s="1015">
        <f>+L33</f>
        <v>485.56380999999999</v>
      </c>
      <c r="M57" s="1015">
        <f t="shared" ref="M57:S57" si="6">+M33</f>
        <v>0</v>
      </c>
      <c r="N57" s="1015">
        <f t="shared" si="6"/>
        <v>0</v>
      </c>
      <c r="O57" s="1015">
        <f t="shared" si="6"/>
        <v>0</v>
      </c>
      <c r="P57" s="1015">
        <f t="shared" si="6"/>
        <v>0</v>
      </c>
      <c r="Q57" s="1015">
        <f t="shared" si="6"/>
        <v>0</v>
      </c>
      <c r="R57" s="1015">
        <f t="shared" si="6"/>
        <v>0</v>
      </c>
      <c r="S57" s="1015">
        <f t="shared" si="6"/>
        <v>0</v>
      </c>
      <c r="T57" s="400">
        <f>SUM(L57:S57)</f>
        <v>485.56380999999999</v>
      </c>
      <c r="U57" s="1016">
        <f>+U33+U21</f>
        <v>485.56380999999999</v>
      </c>
      <c r="V57" s="1016">
        <f>+V33+V21</f>
        <v>485.56380999999999</v>
      </c>
      <c r="W57" s="1016">
        <f>+W33+W21</f>
        <v>0</v>
      </c>
      <c r="X57" s="1016">
        <f>+X33+X21</f>
        <v>0</v>
      </c>
    </row>
    <row r="58" spans="1:69" x14ac:dyDescent="0.25">
      <c r="K58" s="959"/>
      <c r="L58" s="960">
        <f>+L54+L55+L56+L57</f>
        <v>10515.631936999998</v>
      </c>
      <c r="M58" s="960">
        <f t="shared" ref="M58:S58" si="7">+M54+M55+M56+M57</f>
        <v>0</v>
      </c>
      <c r="N58" s="960">
        <f t="shared" si="7"/>
        <v>1445</v>
      </c>
      <c r="O58" s="960">
        <f t="shared" si="7"/>
        <v>0</v>
      </c>
      <c r="P58" s="960">
        <f t="shared" si="7"/>
        <v>0</v>
      </c>
      <c r="Q58" s="960">
        <f t="shared" si="7"/>
        <v>0</v>
      </c>
      <c r="R58" s="960">
        <f t="shared" si="7"/>
        <v>0</v>
      </c>
      <c r="S58" s="960">
        <f t="shared" si="7"/>
        <v>0</v>
      </c>
      <c r="T58" s="961">
        <f>+T57+T56+T55+T54</f>
        <v>11960.631937</v>
      </c>
      <c r="U58" s="962">
        <f>+U54+U55+U56+U57</f>
        <v>11586.015484000001</v>
      </c>
      <c r="V58" s="963">
        <f>+V54+V55+V56+V57</f>
        <v>8408.2462637600001</v>
      </c>
      <c r="W58" s="963">
        <f>+W54+W55+W56+W57</f>
        <v>5374.2083468500005</v>
      </c>
      <c r="X58" s="963">
        <f>+X54+X55+X56+X57</f>
        <v>374.61645400999998</v>
      </c>
    </row>
    <row r="59" spans="1:69" x14ac:dyDescent="0.25">
      <c r="K59" s="964"/>
      <c r="L59" s="964"/>
      <c r="M59" s="964"/>
      <c r="N59" s="964"/>
      <c r="O59" s="964"/>
      <c r="P59" s="964"/>
      <c r="Q59" s="964"/>
      <c r="R59" s="964"/>
      <c r="S59" s="964"/>
      <c r="T59" s="964"/>
      <c r="U59" s="965"/>
      <c r="V59" s="964"/>
      <c r="W59" s="964"/>
      <c r="X59" s="964"/>
    </row>
    <row r="60" spans="1:69" x14ac:dyDescent="0.25">
      <c r="S60" s="261"/>
      <c r="T60" s="132"/>
      <c r="U60" s="132"/>
      <c r="V60" s="974"/>
      <c r="W60" s="974"/>
      <c r="X60" s="132"/>
    </row>
    <row r="61" spans="1:69" ht="15.75" thickBot="1" x14ac:dyDescent="0.3">
      <c r="L61" s="873">
        <f>+L55-L63</f>
        <v>-6126908400.8157358</v>
      </c>
      <c r="T61" s="132"/>
      <c r="V61" s="384"/>
      <c r="W61" s="384"/>
    </row>
    <row r="62" spans="1:69" ht="15.75" thickBot="1" x14ac:dyDescent="0.3">
      <c r="L62" s="882">
        <v>1000000</v>
      </c>
      <c r="T62" s="1128" t="s">
        <v>621</v>
      </c>
      <c r="U62" s="1129"/>
      <c r="V62" s="1129"/>
      <c r="W62" s="1129"/>
      <c r="X62" s="1130"/>
    </row>
    <row r="63" spans="1:69" x14ac:dyDescent="0.25">
      <c r="K63" s="967" t="s">
        <v>235</v>
      </c>
      <c r="L63" s="968">
        <f>+L54*L62</f>
        <v>6126909897</v>
      </c>
      <c r="M63" s="968">
        <f t="shared" ref="M63:S63" si="8">+M54</f>
        <v>0</v>
      </c>
      <c r="N63" s="968">
        <f t="shared" si="8"/>
        <v>1409</v>
      </c>
      <c r="O63" s="968">
        <f t="shared" si="8"/>
        <v>0</v>
      </c>
      <c r="P63" s="968">
        <f t="shared" si="8"/>
        <v>0</v>
      </c>
      <c r="Q63" s="968">
        <f t="shared" si="8"/>
        <v>0</v>
      </c>
      <c r="R63" s="968">
        <f t="shared" si="8"/>
        <v>0</v>
      </c>
      <c r="S63" s="973">
        <f t="shared" si="8"/>
        <v>0</v>
      </c>
      <c r="T63" s="1023">
        <f>+T54*1000000</f>
        <v>7535909897</v>
      </c>
      <c r="U63" s="968">
        <f t="shared" ref="T63:X66" si="9">+U54*1000000</f>
        <v>7197793722</v>
      </c>
      <c r="V63" s="968">
        <f t="shared" si="9"/>
        <v>4626475404.749999</v>
      </c>
      <c r="W63" s="968">
        <f t="shared" si="9"/>
        <v>2785826518.8899999</v>
      </c>
      <c r="X63" s="973">
        <f t="shared" si="9"/>
        <v>338116175</v>
      </c>
      <c r="Y63" s="262"/>
      <c r="AA63" s="270"/>
    </row>
    <row r="64" spans="1:69" x14ac:dyDescent="0.25">
      <c r="K64" s="969" t="s">
        <v>175</v>
      </c>
      <c r="L64" s="295">
        <f>+L55*L62</f>
        <v>1496184264</v>
      </c>
      <c r="M64" s="295">
        <f t="shared" ref="M64:S64" si="10">+M55</f>
        <v>0</v>
      </c>
      <c r="N64" s="295">
        <f t="shared" si="10"/>
        <v>36</v>
      </c>
      <c r="O64" s="295">
        <f t="shared" si="10"/>
        <v>0</v>
      </c>
      <c r="P64" s="295">
        <f t="shared" si="10"/>
        <v>0</v>
      </c>
      <c r="Q64" s="295">
        <f t="shared" si="10"/>
        <v>0</v>
      </c>
      <c r="R64" s="295">
        <f t="shared" si="10"/>
        <v>0</v>
      </c>
      <c r="S64" s="970">
        <f t="shared" si="10"/>
        <v>0</v>
      </c>
      <c r="T64" s="1024">
        <f t="shared" si="9"/>
        <v>1532184264</v>
      </c>
      <c r="U64" s="1039">
        <f t="shared" si="9"/>
        <v>1495683984.9899998</v>
      </c>
      <c r="V64" s="295">
        <f t="shared" si="9"/>
        <v>947529190</v>
      </c>
      <c r="W64" s="295">
        <f t="shared" si="9"/>
        <v>369406073</v>
      </c>
      <c r="X64" s="1038">
        <f t="shared" si="9"/>
        <v>36500279.009999961</v>
      </c>
      <c r="AA64" s="270"/>
    </row>
    <row r="65" spans="11:27" x14ac:dyDescent="0.25">
      <c r="K65" s="971" t="s">
        <v>181</v>
      </c>
      <c r="L65" s="295">
        <f>+L56*L62</f>
        <v>2406973966</v>
      </c>
      <c r="M65" s="295">
        <f t="shared" ref="M65:S65" si="11">+M56</f>
        <v>0</v>
      </c>
      <c r="N65" s="295">
        <f t="shared" si="11"/>
        <v>0</v>
      </c>
      <c r="O65" s="295">
        <f t="shared" si="11"/>
        <v>0</v>
      </c>
      <c r="P65" s="295">
        <f t="shared" si="11"/>
        <v>0</v>
      </c>
      <c r="Q65" s="295">
        <f t="shared" si="11"/>
        <v>0</v>
      </c>
      <c r="R65" s="295">
        <f t="shared" si="11"/>
        <v>0</v>
      </c>
      <c r="S65" s="970">
        <f t="shared" si="11"/>
        <v>0</v>
      </c>
      <c r="T65" s="1024">
        <f t="shared" si="9"/>
        <v>2406973966</v>
      </c>
      <c r="U65" s="1039">
        <f t="shared" si="9"/>
        <v>2406973967.0100002</v>
      </c>
      <c r="V65" s="295">
        <f t="shared" si="9"/>
        <v>2348677859.0100002</v>
      </c>
      <c r="W65" s="295">
        <f t="shared" si="9"/>
        <v>2218975754.96</v>
      </c>
      <c r="X65" s="1038">
        <f t="shared" si="9"/>
        <v>0</v>
      </c>
      <c r="AA65" s="270"/>
    </row>
    <row r="66" spans="11:27" ht="15.75" thickBot="1" x14ac:dyDescent="0.3">
      <c r="K66" s="972" t="s">
        <v>282</v>
      </c>
      <c r="L66" s="295">
        <f>+L57*L62</f>
        <v>485563810</v>
      </c>
      <c r="M66" s="295">
        <f t="shared" ref="M66:S66" si="12">+M57</f>
        <v>0</v>
      </c>
      <c r="N66" s="295">
        <f t="shared" si="12"/>
        <v>0</v>
      </c>
      <c r="O66" s="295">
        <f t="shared" si="12"/>
        <v>0</v>
      </c>
      <c r="P66" s="295">
        <f t="shared" si="12"/>
        <v>0</v>
      </c>
      <c r="Q66" s="295">
        <f t="shared" si="12"/>
        <v>0</v>
      </c>
      <c r="R66" s="295">
        <f t="shared" si="12"/>
        <v>0</v>
      </c>
      <c r="S66" s="970">
        <f t="shared" si="12"/>
        <v>0</v>
      </c>
      <c r="T66" s="1024">
        <f t="shared" si="9"/>
        <v>485563810</v>
      </c>
      <c r="U66" s="1039">
        <f t="shared" si="9"/>
        <v>485563810</v>
      </c>
      <c r="V66" s="295">
        <f t="shared" si="9"/>
        <v>485563810</v>
      </c>
      <c r="W66" s="295">
        <f t="shared" si="9"/>
        <v>0</v>
      </c>
      <c r="X66" s="1038">
        <f t="shared" si="9"/>
        <v>0</v>
      </c>
      <c r="Y66" s="966"/>
      <c r="AA66" s="270"/>
    </row>
    <row r="67" spans="11:27" ht="15.75" thickBot="1" x14ac:dyDescent="0.3">
      <c r="K67" s="1025"/>
      <c r="L67" s="1026">
        <f t="shared" ref="L67:Q67" si="13">SUM(L63:L66)</f>
        <v>10515631937</v>
      </c>
      <c r="M67" s="1026">
        <f t="shared" si="13"/>
        <v>0</v>
      </c>
      <c r="N67" s="1026">
        <f t="shared" si="13"/>
        <v>1445</v>
      </c>
      <c r="O67" s="1026">
        <f t="shared" si="13"/>
        <v>0</v>
      </c>
      <c r="P67" s="1026">
        <f t="shared" si="13"/>
        <v>0</v>
      </c>
      <c r="Q67" s="1026">
        <f t="shared" si="13"/>
        <v>0</v>
      </c>
      <c r="R67" s="1026"/>
      <c r="S67" s="1027">
        <v>0</v>
      </c>
      <c r="T67" s="942">
        <f>SUM(T63:T66)</f>
        <v>11960631937</v>
      </c>
      <c r="U67" s="344">
        <f>SUM(U63:U66)</f>
        <v>11586015484</v>
      </c>
      <c r="V67" s="344">
        <f>SUM(V63:V66)</f>
        <v>8408246263.7599993</v>
      </c>
      <c r="W67" s="344">
        <f>SUM(W63:W66)</f>
        <v>5374208346.8500004</v>
      </c>
      <c r="X67" s="345">
        <f>SUM(X63:X66)</f>
        <v>374616454.00999999</v>
      </c>
      <c r="Y67" s="262"/>
      <c r="AA67" s="270"/>
    </row>
    <row r="68" spans="11:27" x14ac:dyDescent="0.25">
      <c r="L68" s="245"/>
      <c r="M68" s="245"/>
      <c r="N68" s="245"/>
      <c r="O68" s="245"/>
      <c r="P68" s="245"/>
      <c r="Q68" s="245"/>
      <c r="R68" s="245"/>
      <c r="W68" s="262"/>
      <c r="AA68" s="270"/>
    </row>
    <row r="69" spans="11:27" x14ac:dyDescent="0.25">
      <c r="K69" s="867"/>
      <c r="L69" s="974"/>
      <c r="M69" s="867"/>
      <c r="N69" s="867"/>
      <c r="T69" s="132"/>
      <c r="X69" s="132"/>
    </row>
    <row r="70" spans="11:27" x14ac:dyDescent="0.25">
      <c r="K70" s="867"/>
      <c r="L70" s="880" t="s">
        <v>598</v>
      </c>
      <c r="M70" s="881"/>
      <c r="N70" s="867"/>
    </row>
    <row r="71" spans="11:27" x14ac:dyDescent="0.25">
      <c r="K71" s="867"/>
      <c r="L71" s="880"/>
      <c r="M71" s="883"/>
      <c r="N71" s="867"/>
      <c r="X71" s="132"/>
    </row>
    <row r="72" spans="11:27" x14ac:dyDescent="0.25">
      <c r="K72" s="867"/>
      <c r="L72" s="880"/>
      <c r="M72" s="867"/>
      <c r="N72" s="867"/>
      <c r="T72" s="262"/>
      <c r="U72" s="132"/>
    </row>
    <row r="73" spans="11:27" x14ac:dyDescent="0.25">
      <c r="K73" s="867"/>
      <c r="L73" s="867"/>
      <c r="M73" s="867"/>
      <c r="N73" s="867"/>
    </row>
    <row r="74" spans="11:27" x14ac:dyDescent="0.25">
      <c r="K74" s="867"/>
      <c r="L74" s="867"/>
      <c r="M74" s="867"/>
      <c r="N74" s="867"/>
    </row>
  </sheetData>
  <mergeCells count="1">
    <mergeCell ref="T62:X62"/>
  </mergeCells>
  <dataValidations xWindow="740" yWindow="433" count="1">
    <dataValidation allowBlank="1" showInputMessage="1" showErrorMessage="1" prompt="Cuando se inserte un nuevo concepto, es necesario conservar la estructura de los datos asi:_x000a__x000a_Nombre del concepto - Rec #" sqref="E14:F14 K54:K59 J1:J13 K1:K49 J15:J49 R47:R49 R5:R7 R10:R11 R17:R26 R33:R34 L5:Q49" xr:uid="{33FB77D4-0E49-46E3-A6C1-B2397C7F8988}"/>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1"/>
  <sheetViews>
    <sheetView workbookViewId="0">
      <selection activeCell="B7" sqref="B7"/>
    </sheetView>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134" t="s">
        <v>60</v>
      </c>
    </row>
    <row r="3" spans="1:13" ht="24" thickBot="1" x14ac:dyDescent="0.3">
      <c r="A3" s="1118" t="s">
        <v>81</v>
      </c>
      <c r="B3" s="1119"/>
      <c r="C3" s="1119"/>
      <c r="D3" s="1119"/>
      <c r="E3" s="1119"/>
      <c r="F3" s="1119"/>
      <c r="G3" s="1119"/>
      <c r="H3" s="1119"/>
      <c r="I3" s="1119"/>
      <c r="J3" s="1119"/>
      <c r="K3" s="1119"/>
      <c r="L3" s="1120"/>
    </row>
    <row r="4" spans="1:13" ht="48.75" customHeight="1" thickBot="1" x14ac:dyDescent="0.3">
      <c r="A4" s="436" t="s">
        <v>64</v>
      </c>
      <c r="B4" s="437" t="s">
        <v>93</v>
      </c>
      <c r="C4" s="438" t="s">
        <v>41</v>
      </c>
      <c r="D4" s="437" t="s">
        <v>97</v>
      </c>
      <c r="E4" s="437" t="s">
        <v>98</v>
      </c>
      <c r="F4" s="439" t="s">
        <v>24</v>
      </c>
      <c r="G4" s="437" t="s">
        <v>450</v>
      </c>
      <c r="H4" s="437" t="s">
        <v>42</v>
      </c>
      <c r="I4" s="436" t="s">
        <v>25</v>
      </c>
      <c r="J4" s="440" t="s">
        <v>43</v>
      </c>
      <c r="K4" s="439" t="s">
        <v>80</v>
      </c>
      <c r="L4" s="441" t="s">
        <v>44</v>
      </c>
      <c r="M4" s="152"/>
    </row>
    <row r="5" spans="1:13" ht="22.5" customHeight="1" x14ac:dyDescent="0.25">
      <c r="A5" s="153" t="s">
        <v>46</v>
      </c>
      <c r="B5" s="155" t="e">
        <f>+#REF!</f>
        <v>#REF!</v>
      </c>
      <c r="C5" s="155" t="e">
        <f>+#REF!</f>
        <v>#REF!</v>
      </c>
      <c r="D5" s="155" t="e">
        <f>+#REF!</f>
        <v>#REF!</v>
      </c>
      <c r="E5" s="155" t="e">
        <f>+C5-D5</f>
        <v>#REF!</v>
      </c>
      <c r="F5" s="155" t="e">
        <f>+#REF!</f>
        <v>#REF!</v>
      </c>
      <c r="G5" s="283" t="e">
        <f>+F5/E5</f>
        <v>#REF!</v>
      </c>
      <c r="H5" s="155" t="e">
        <f>+E5-F5</f>
        <v>#REF!</v>
      </c>
      <c r="I5" s="155" t="e">
        <f>+#REF!</f>
        <v>#REF!</v>
      </c>
      <c r="J5" s="187" t="e">
        <f t="shared" ref="J5:J11" si="0">+I5/E5</f>
        <v>#REF!</v>
      </c>
      <c r="K5" s="155" t="e">
        <f>+#REF!</f>
        <v>#REF!</v>
      </c>
      <c r="L5" s="188" t="e">
        <f t="shared" ref="L5:L11" si="1">+K5/E5</f>
        <v>#REF!</v>
      </c>
      <c r="M5" s="1"/>
    </row>
    <row r="6" spans="1:13" ht="28.5" customHeight="1" x14ac:dyDescent="0.25">
      <c r="A6" s="154" t="s">
        <v>169</v>
      </c>
      <c r="B6" s="156" t="e">
        <f>+#REF!</f>
        <v>#REF!</v>
      </c>
      <c r="C6" s="156" t="e">
        <f>+#REF!</f>
        <v>#REF!</v>
      </c>
      <c r="D6" s="156" t="e">
        <f>+#REF!</f>
        <v>#REF!</v>
      </c>
      <c r="E6" s="156" t="e">
        <f t="shared" ref="E6:E11" si="2">+C6-D6</f>
        <v>#REF!</v>
      </c>
      <c r="F6" s="156" t="e">
        <f>+#REF!</f>
        <v>#REF!</v>
      </c>
      <c r="G6" s="284" t="e">
        <f t="shared" ref="G6:G11" si="3">+F6/E6</f>
        <v>#REF!</v>
      </c>
      <c r="H6" s="156" t="e">
        <f t="shared" ref="H6:H11" si="4">+E6-F6</f>
        <v>#REF!</v>
      </c>
      <c r="I6" s="156" t="e">
        <f>+#REF!</f>
        <v>#REF!</v>
      </c>
      <c r="J6" s="189" t="e">
        <f t="shared" si="0"/>
        <v>#REF!</v>
      </c>
      <c r="K6" s="156" t="e">
        <f>+#REF!</f>
        <v>#REF!</v>
      </c>
      <c r="L6" s="190" t="e">
        <f t="shared" si="1"/>
        <v>#REF!</v>
      </c>
    </row>
    <row r="7" spans="1:13" ht="59.25" customHeight="1" x14ac:dyDescent="0.25">
      <c r="A7" s="154" t="s">
        <v>170</v>
      </c>
      <c r="B7" s="156" t="e">
        <f>+#REF!</f>
        <v>#REF!</v>
      </c>
      <c r="C7" s="156" t="e">
        <f>+#REF!</f>
        <v>#REF!</v>
      </c>
      <c r="D7" s="156" t="e">
        <f>+#REF!</f>
        <v>#REF!</v>
      </c>
      <c r="E7" s="156" t="e">
        <f>+#REF!</f>
        <v>#REF!</v>
      </c>
      <c r="F7" s="156" t="e">
        <f>+#REF!</f>
        <v>#REF!</v>
      </c>
      <c r="G7" s="284" t="e">
        <f t="shared" si="3"/>
        <v>#REF!</v>
      </c>
      <c r="H7" s="156" t="e">
        <f t="shared" si="4"/>
        <v>#REF!</v>
      </c>
      <c r="I7" s="156" t="e">
        <f>+#REF!</f>
        <v>#REF!</v>
      </c>
      <c r="J7" s="189" t="e">
        <f t="shared" si="0"/>
        <v>#REF!</v>
      </c>
      <c r="K7" s="156" t="e">
        <f>+#REF!</f>
        <v>#REF!</v>
      </c>
      <c r="L7" s="190" t="e">
        <f t="shared" si="1"/>
        <v>#REF!</v>
      </c>
    </row>
    <row r="8" spans="1:13" ht="24" customHeight="1" x14ac:dyDescent="0.25">
      <c r="A8" s="442" t="s">
        <v>49</v>
      </c>
      <c r="B8" s="443" t="e">
        <f>+#REF!</f>
        <v>#REF!</v>
      </c>
      <c r="C8" s="443" t="e">
        <f>+#REF!</f>
        <v>#REF!</v>
      </c>
      <c r="D8" s="443" t="e">
        <f>+#REF!</f>
        <v>#REF!</v>
      </c>
      <c r="E8" s="443" t="e">
        <f t="shared" si="2"/>
        <v>#REF!</v>
      </c>
      <c r="F8" s="443" t="e">
        <f>SUM(F5:F7)</f>
        <v>#REF!</v>
      </c>
      <c r="G8" s="444" t="e">
        <f t="shared" si="3"/>
        <v>#REF!</v>
      </c>
      <c r="H8" s="443" t="e">
        <f t="shared" si="4"/>
        <v>#REF!</v>
      </c>
      <c r="I8" s="443" t="e">
        <f>+#REF!</f>
        <v>#REF!</v>
      </c>
      <c r="J8" s="445" t="e">
        <f t="shared" si="0"/>
        <v>#REF!</v>
      </c>
      <c r="K8" s="443" t="e">
        <f>+#REF!</f>
        <v>#REF!</v>
      </c>
      <c r="L8" s="445" t="e">
        <f t="shared" si="1"/>
        <v>#REF!</v>
      </c>
    </row>
    <row r="9" spans="1:13" ht="20.25" customHeight="1" x14ac:dyDescent="0.25">
      <c r="A9" s="154" t="s">
        <v>48</v>
      </c>
      <c r="B9" s="156" t="e">
        <f>+#REF!</f>
        <v>#REF!</v>
      </c>
      <c r="C9" s="156" t="e">
        <f>+#REF!</f>
        <v>#REF!</v>
      </c>
      <c r="D9" s="156" t="e">
        <f>+#REF!</f>
        <v>#REF!</v>
      </c>
      <c r="E9" s="156" t="e">
        <f t="shared" si="2"/>
        <v>#REF!</v>
      </c>
      <c r="F9" s="156" t="e">
        <f>+#REF!</f>
        <v>#REF!</v>
      </c>
      <c r="G9" s="284" t="e">
        <f t="shared" si="3"/>
        <v>#REF!</v>
      </c>
      <c r="H9" s="156" t="e">
        <f t="shared" si="4"/>
        <v>#REF!</v>
      </c>
      <c r="I9" s="156" t="e">
        <f>+#REF!</f>
        <v>#REF!</v>
      </c>
      <c r="J9" s="191" t="e">
        <f t="shared" si="0"/>
        <v>#REF!</v>
      </c>
      <c r="K9" s="156" t="e">
        <f>+#REF!</f>
        <v>#REF!</v>
      </c>
      <c r="L9" s="191" t="e">
        <f t="shared" si="1"/>
        <v>#REF!</v>
      </c>
    </row>
    <row r="10" spans="1:13" ht="28.5" customHeight="1" thickBot="1" x14ac:dyDescent="0.3">
      <c r="A10" s="446" t="s">
        <v>82</v>
      </c>
      <c r="B10" s="447" t="e">
        <f>+B9</f>
        <v>#REF!</v>
      </c>
      <c r="C10" s="447" t="e">
        <f>+C9</f>
        <v>#REF!</v>
      </c>
      <c r="D10" s="447" t="e">
        <f>+D9</f>
        <v>#REF!</v>
      </c>
      <c r="E10" s="447" t="e">
        <f t="shared" si="2"/>
        <v>#REF!</v>
      </c>
      <c r="F10" s="447" t="e">
        <f>+F9</f>
        <v>#REF!</v>
      </c>
      <c r="G10" s="448" t="e">
        <f t="shared" si="3"/>
        <v>#REF!</v>
      </c>
      <c r="H10" s="447" t="e">
        <f t="shared" si="4"/>
        <v>#REF!</v>
      </c>
      <c r="I10" s="447" t="e">
        <f>+I9</f>
        <v>#REF!</v>
      </c>
      <c r="J10" s="449" t="e">
        <f t="shared" si="0"/>
        <v>#REF!</v>
      </c>
      <c r="K10" s="447" t="e">
        <f>+K9</f>
        <v>#REF!</v>
      </c>
      <c r="L10" s="449" t="e">
        <f t="shared" si="1"/>
        <v>#REF!</v>
      </c>
    </row>
    <row r="11" spans="1:13" ht="22.5" customHeight="1" thickBot="1" x14ac:dyDescent="0.3">
      <c r="A11" s="450" t="s">
        <v>70</v>
      </c>
      <c r="B11" s="451" t="e">
        <f>+B8+B10</f>
        <v>#REF!</v>
      </c>
      <c r="C11" s="451" t="e">
        <f>+C8+C10</f>
        <v>#REF!</v>
      </c>
      <c r="D11" s="451" t="e">
        <f>+D8+D10</f>
        <v>#REF!</v>
      </c>
      <c r="E11" s="451" t="e">
        <f t="shared" si="2"/>
        <v>#REF!</v>
      </c>
      <c r="F11" s="451" t="e">
        <f>+F8+F10</f>
        <v>#REF!</v>
      </c>
      <c r="G11" s="452" t="e">
        <f t="shared" si="3"/>
        <v>#REF!</v>
      </c>
      <c r="H11" s="451" t="e">
        <f t="shared" si="4"/>
        <v>#REF!</v>
      </c>
      <c r="I11" s="451" t="e">
        <f>+I8+I10</f>
        <v>#REF!</v>
      </c>
      <c r="J11" s="453" t="e">
        <f t="shared" si="0"/>
        <v>#REF!</v>
      </c>
      <c r="K11" s="451" t="e">
        <f>+K8+K10</f>
        <v>#REF!</v>
      </c>
      <c r="L11" s="453" t="e">
        <f t="shared" si="1"/>
        <v>#REF!</v>
      </c>
    </row>
  </sheetData>
  <mergeCells count="1">
    <mergeCell ref="A3:L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T41"/>
  <sheetViews>
    <sheetView zoomScale="80" zoomScaleNormal="80" workbookViewId="0">
      <selection activeCell="G19" sqref="G19"/>
    </sheetView>
  </sheetViews>
  <sheetFormatPr baseColWidth="10" defaultColWidth="9.140625" defaultRowHeight="15" x14ac:dyDescent="0.25"/>
  <cols>
    <col min="1" max="1" width="40.28515625" customWidth="1"/>
    <col min="2" max="2" width="18.42578125" customWidth="1"/>
    <col min="3" max="3" width="20.5703125" customWidth="1"/>
    <col min="4" max="4" width="19.28515625" hidden="1" customWidth="1"/>
    <col min="5" max="5" width="17" customWidth="1"/>
    <col min="6" max="6" width="20.85546875" customWidth="1"/>
    <col min="7" max="7" width="15.28515625" customWidth="1"/>
    <col min="8" max="9" width="27.42578125" hidden="1" customWidth="1"/>
    <col min="10" max="10" width="27.42578125" customWidth="1"/>
    <col min="11" max="11" width="14" customWidth="1"/>
    <col min="12" max="12" width="18.28515625" customWidth="1"/>
    <col min="13" max="13" width="21.140625" customWidth="1"/>
    <col min="14" max="14" width="17.28515625" customWidth="1"/>
    <col min="15" max="15" width="14.85546875" customWidth="1"/>
    <col min="16" max="16" width="15" hidden="1" customWidth="1"/>
    <col min="17" max="17" width="14.7109375" customWidth="1"/>
    <col min="18" max="18" width="18.5703125" customWidth="1"/>
    <col min="19" max="19" width="16.140625" customWidth="1"/>
    <col min="20" max="24" width="9.140625" customWidth="1"/>
  </cols>
  <sheetData>
    <row r="3" spans="1:20" ht="40.5" customHeight="1" x14ac:dyDescent="0.55000000000000004">
      <c r="A3" s="1131" t="s">
        <v>313</v>
      </c>
      <c r="B3" s="1131"/>
      <c r="C3" s="1131"/>
      <c r="D3" s="1131"/>
      <c r="E3" s="1131"/>
      <c r="F3" s="1131"/>
      <c r="G3" s="1131"/>
      <c r="H3" s="1131"/>
      <c r="I3" s="1131"/>
      <c r="J3" s="1131"/>
      <c r="K3" s="1131"/>
      <c r="L3" s="1131"/>
      <c r="M3" s="1131"/>
      <c r="N3" s="1131"/>
      <c r="O3" s="1131"/>
      <c r="P3" s="545"/>
    </row>
    <row r="4" spans="1:20" ht="30.75" customHeight="1" x14ac:dyDescent="0.5">
      <c r="A4" s="1132">
        <v>46203</v>
      </c>
      <c r="B4" s="1132"/>
      <c r="C4" s="1132"/>
      <c r="D4" s="1132"/>
      <c r="E4" s="1132"/>
      <c r="F4" s="1132"/>
      <c r="G4" s="1132"/>
      <c r="H4" s="1132"/>
      <c r="I4" s="1132"/>
      <c r="J4" s="1132"/>
      <c r="K4" s="1132"/>
      <c r="L4" s="1132"/>
      <c r="M4" s="1132"/>
      <c r="N4" s="1132"/>
      <c r="O4" s="1132"/>
    </row>
    <row r="5" spans="1:20" ht="30.75" customHeight="1" x14ac:dyDescent="0.5">
      <c r="A5" s="1137"/>
      <c r="B5" s="1132"/>
      <c r="C5" s="1132"/>
      <c r="D5" s="1132"/>
      <c r="E5" s="1132"/>
      <c r="F5" s="1132"/>
      <c r="G5" s="1132"/>
      <c r="H5" s="1132"/>
      <c r="I5" s="1132"/>
      <c r="J5" s="1132"/>
      <c r="K5" s="1132"/>
      <c r="L5" s="1132"/>
      <c r="M5" s="1132"/>
      <c r="N5" s="1132"/>
      <c r="O5" s="1132"/>
      <c r="P5" s="1132"/>
    </row>
    <row r="6" spans="1:20" ht="24.75" customHeight="1" x14ac:dyDescent="0.25">
      <c r="A6" s="1133" t="s">
        <v>65</v>
      </c>
      <c r="B6" s="1134"/>
      <c r="C6" s="1134"/>
      <c r="D6" s="1134"/>
      <c r="E6" s="1134"/>
      <c r="F6" s="1134"/>
      <c r="G6" s="1134"/>
      <c r="H6" s="1134"/>
      <c r="I6" s="1134"/>
      <c r="J6" s="1134"/>
      <c r="K6" s="1134"/>
      <c r="L6" s="1134"/>
      <c r="M6" s="1134"/>
      <c r="N6" s="1134"/>
      <c r="O6" s="1134"/>
      <c r="P6" s="1134"/>
    </row>
    <row r="7" spans="1:20" ht="22.5" customHeight="1" thickBot="1" x14ac:dyDescent="0.3">
      <c r="A7" s="1135" t="s">
        <v>60</v>
      </c>
      <c r="B7" s="1136"/>
      <c r="C7" s="1136"/>
      <c r="D7" s="1136"/>
      <c r="E7" s="1136"/>
      <c r="F7" s="1136"/>
      <c r="G7" s="1136"/>
      <c r="H7" s="1136"/>
      <c r="I7" s="1136"/>
      <c r="J7" s="1136"/>
      <c r="K7" s="1136"/>
      <c r="L7" s="1136"/>
      <c r="M7" s="1136"/>
      <c r="N7" s="1136"/>
      <c r="O7" s="1136"/>
      <c r="P7" s="1136"/>
    </row>
    <row r="8" spans="1:20" s="152" customFormat="1" ht="80.25" customHeight="1" thickBot="1" x14ac:dyDescent="0.25">
      <c r="A8" s="533" t="s">
        <v>173</v>
      </c>
      <c r="B8" s="534" t="s">
        <v>94</v>
      </c>
      <c r="C8" s="538" t="s">
        <v>172</v>
      </c>
      <c r="D8" s="857" t="s">
        <v>607</v>
      </c>
      <c r="E8" s="538" t="s">
        <v>618</v>
      </c>
      <c r="F8" s="857" t="s">
        <v>600</v>
      </c>
      <c r="G8" s="538" t="s">
        <v>24</v>
      </c>
      <c r="H8" s="538" t="s">
        <v>450</v>
      </c>
      <c r="I8" s="538" t="s">
        <v>174</v>
      </c>
      <c r="J8" s="538" t="s">
        <v>25</v>
      </c>
      <c r="K8" s="539" t="s">
        <v>303</v>
      </c>
      <c r="L8" s="539" t="s">
        <v>473</v>
      </c>
      <c r="M8" s="538" t="s">
        <v>80</v>
      </c>
      <c r="N8" s="538" t="s">
        <v>474</v>
      </c>
      <c r="O8" s="858" t="s">
        <v>481</v>
      </c>
      <c r="P8" s="628" t="s">
        <v>28</v>
      </c>
    </row>
    <row r="9" spans="1:20" ht="30" customHeight="1" x14ac:dyDescent="0.25">
      <c r="A9" s="423" t="s">
        <v>46</v>
      </c>
      <c r="B9" s="358">
        <v>63061.072</v>
      </c>
      <c r="C9" s="273">
        <v>63061.072</v>
      </c>
      <c r="D9" s="273" t="e">
        <v>#REF!</v>
      </c>
      <c r="E9" s="273">
        <v>0</v>
      </c>
      <c r="F9" s="273">
        <v>63061.072</v>
      </c>
      <c r="G9" s="273">
        <v>61845.060393150008</v>
      </c>
      <c r="H9" s="58">
        <v>0.98071692141785993</v>
      </c>
      <c r="I9" s="275">
        <v>1216.0116068499919</v>
      </c>
      <c r="J9" s="273">
        <v>24850.958967999999</v>
      </c>
      <c r="K9" s="58">
        <v>0.39407764853727828</v>
      </c>
      <c r="L9" s="58" t="s">
        <v>67</v>
      </c>
      <c r="M9" s="273">
        <v>24848.344026000002</v>
      </c>
      <c r="N9" s="58" t="s">
        <v>67</v>
      </c>
      <c r="O9" s="859">
        <v>0.39403618171920707</v>
      </c>
      <c r="P9" s="852" t="e">
        <v>#REF!</v>
      </c>
      <c r="R9" s="60"/>
    </row>
    <row r="10" spans="1:20" ht="42" customHeight="1" x14ac:dyDescent="0.25">
      <c r="A10" s="424" t="s">
        <v>169</v>
      </c>
      <c r="B10" s="273">
        <v>14780.688386000002</v>
      </c>
      <c r="C10" s="273">
        <v>16225.688386000002</v>
      </c>
      <c r="D10" s="273" t="e">
        <v>#REF!</v>
      </c>
      <c r="E10" s="273">
        <v>0</v>
      </c>
      <c r="F10" s="273">
        <v>16225.688386000002</v>
      </c>
      <c r="G10" s="274">
        <v>15848.647795739998</v>
      </c>
      <c r="H10" s="58">
        <v>0.97676273688422832</v>
      </c>
      <c r="I10" s="275">
        <v>377.04059026000323</v>
      </c>
      <c r="J10" s="273">
        <v>11458.204128680001</v>
      </c>
      <c r="K10" s="58">
        <v>0.70617676465218415</v>
      </c>
      <c r="L10" s="58" t="s">
        <v>67</v>
      </c>
      <c r="M10" s="273">
        <v>7154.5376927800007</v>
      </c>
      <c r="N10" s="58" t="s">
        <v>67</v>
      </c>
      <c r="O10" s="859">
        <v>0.44093893106890586</v>
      </c>
      <c r="P10" s="853" t="e">
        <v>#REF!</v>
      </c>
      <c r="Q10" s="60"/>
      <c r="R10" s="60"/>
    </row>
    <row r="11" spans="1:20" ht="42" customHeight="1" x14ac:dyDescent="0.25">
      <c r="A11" s="424" t="s">
        <v>68</v>
      </c>
      <c r="B11" s="273">
        <v>1034159.8280000001</v>
      </c>
      <c r="C11" s="273">
        <v>1035714.8280000001</v>
      </c>
      <c r="D11" s="273" t="e">
        <v>#REF!</v>
      </c>
      <c r="E11" s="273">
        <v>5709.4012819999998</v>
      </c>
      <c r="F11" s="273">
        <v>1030005.4267180001</v>
      </c>
      <c r="G11" s="274">
        <v>857858.89540823025</v>
      </c>
      <c r="H11" s="58">
        <v>0.8328683258899946</v>
      </c>
      <c r="I11" s="275">
        <v>172146.53130976984</v>
      </c>
      <c r="J11" s="273">
        <v>732737.37839738012</v>
      </c>
      <c r="K11" s="58">
        <v>0.71139176492707212</v>
      </c>
      <c r="L11" s="644">
        <v>0.66</v>
      </c>
      <c r="M11" s="273">
        <v>124963.20006818003</v>
      </c>
      <c r="N11" s="644">
        <v>0.28999999999999998</v>
      </c>
      <c r="O11" s="859">
        <v>0.12132285600315877</v>
      </c>
      <c r="P11" s="853" t="e">
        <v>#REF!</v>
      </c>
      <c r="R11" s="60"/>
      <c r="S11" s="60"/>
      <c r="T11" s="60"/>
    </row>
    <row r="12" spans="1:20" ht="71.25" customHeight="1" x14ac:dyDescent="0.25">
      <c r="A12" s="424" t="s">
        <v>170</v>
      </c>
      <c r="B12" s="273">
        <v>2962</v>
      </c>
      <c r="C12" s="273">
        <v>2962</v>
      </c>
      <c r="D12" s="273" t="e">
        <v>#REF!</v>
      </c>
      <c r="E12" s="273">
        <v>0</v>
      </c>
      <c r="F12" s="273">
        <v>2962</v>
      </c>
      <c r="G12" s="273">
        <v>0</v>
      </c>
      <c r="H12" s="58">
        <v>0</v>
      </c>
      <c r="I12" s="275">
        <v>2962</v>
      </c>
      <c r="J12" s="273">
        <v>0</v>
      </c>
      <c r="K12" s="58">
        <v>0</v>
      </c>
      <c r="L12" s="58" t="s">
        <v>67</v>
      </c>
      <c r="M12" s="273">
        <v>0</v>
      </c>
      <c r="N12" s="58" t="s">
        <v>67</v>
      </c>
      <c r="O12" s="859">
        <v>0</v>
      </c>
      <c r="P12" s="853" t="e">
        <v>#REF!</v>
      </c>
      <c r="Q12" s="60"/>
      <c r="R12" s="60"/>
    </row>
    <row r="13" spans="1:20" ht="30" customHeight="1" x14ac:dyDescent="0.25">
      <c r="A13" s="425" t="s">
        <v>49</v>
      </c>
      <c r="B13" s="401">
        <v>1114963.5883860001</v>
      </c>
      <c r="C13" s="401">
        <v>1117963.5883860001</v>
      </c>
      <c r="D13" s="401" t="e">
        <v>#REF!</v>
      </c>
      <c r="E13" s="401">
        <v>5709.4012819999998</v>
      </c>
      <c r="F13" s="401">
        <v>1112254.1871040002</v>
      </c>
      <c r="G13" s="401">
        <v>935552.60359712027</v>
      </c>
      <c r="H13" s="402">
        <v>0.84113201320737518</v>
      </c>
      <c r="I13" s="403">
        <v>176701.58350687998</v>
      </c>
      <c r="J13" s="401">
        <v>769046.54149406007</v>
      </c>
      <c r="K13" s="402">
        <v>0.69143056543256787</v>
      </c>
      <c r="L13" s="402">
        <v>0.66</v>
      </c>
      <c r="M13" s="401">
        <v>156966.08178696001</v>
      </c>
      <c r="N13" s="402">
        <v>0.28999999999999998</v>
      </c>
      <c r="O13" s="860">
        <v>0.14112428939976024</v>
      </c>
      <c r="P13" s="854" t="e">
        <v>#REF!</v>
      </c>
      <c r="Q13" s="60"/>
      <c r="R13" s="60"/>
    </row>
    <row r="14" spans="1:20" ht="48" customHeight="1" x14ac:dyDescent="0.45">
      <c r="A14" s="1011" t="s">
        <v>48</v>
      </c>
      <c r="B14" s="273">
        <v>314006.69872500002</v>
      </c>
      <c r="C14" s="273">
        <v>314006.69872500002</v>
      </c>
      <c r="D14" s="273" t="e">
        <v>#REF!</v>
      </c>
      <c r="E14" s="273">
        <v>0</v>
      </c>
      <c r="F14" s="356">
        <v>314006.69872500002</v>
      </c>
      <c r="G14" s="273">
        <v>219181.68100488995</v>
      </c>
      <c r="H14" s="58">
        <v>0.69801594008936829</v>
      </c>
      <c r="I14" s="275">
        <v>94825.017720110074</v>
      </c>
      <c r="J14" s="273">
        <v>122007.83486197998</v>
      </c>
      <c r="K14" s="58">
        <v>0.38855169446188054</v>
      </c>
      <c r="L14" s="644">
        <v>0.66</v>
      </c>
      <c r="M14" s="273">
        <v>31706.910688629992</v>
      </c>
      <c r="N14" s="644">
        <v>0.28999999999999998</v>
      </c>
      <c r="O14" s="859">
        <v>0.1009752684174365</v>
      </c>
      <c r="P14" s="853" t="e">
        <v>#REF!</v>
      </c>
      <c r="Q14" s="60"/>
      <c r="R14" s="60"/>
    </row>
    <row r="15" spans="1:20" ht="29.25" customHeight="1" x14ac:dyDescent="0.25">
      <c r="A15" s="425" t="s">
        <v>69</v>
      </c>
      <c r="B15" s="401">
        <v>314006.69872500002</v>
      </c>
      <c r="C15" s="401">
        <v>314006.69872500002</v>
      </c>
      <c r="D15" s="401" t="e">
        <v>#REF!</v>
      </c>
      <c r="E15" s="401">
        <v>0</v>
      </c>
      <c r="F15" s="401">
        <v>314006.69872500002</v>
      </c>
      <c r="G15" s="401">
        <v>219181.68100488995</v>
      </c>
      <c r="H15" s="402">
        <v>0.69801594008936829</v>
      </c>
      <c r="I15" s="403">
        <v>94825.017720110074</v>
      </c>
      <c r="J15" s="401">
        <v>122007.83486197998</v>
      </c>
      <c r="K15" s="402">
        <v>0.38855169446188054</v>
      </c>
      <c r="L15" s="402">
        <v>0.66</v>
      </c>
      <c r="M15" s="401">
        <v>31706.910688629992</v>
      </c>
      <c r="N15" s="402">
        <v>0.28999999999999998</v>
      </c>
      <c r="O15" s="860">
        <v>0.1009752684174365</v>
      </c>
      <c r="P15" s="854" t="e">
        <v>#REF!</v>
      </c>
      <c r="Q15" s="60"/>
      <c r="R15" s="60"/>
    </row>
    <row r="16" spans="1:20" ht="29.25" customHeight="1" x14ac:dyDescent="0.25">
      <c r="A16" s="426" t="s">
        <v>346</v>
      </c>
      <c r="B16" s="404">
        <v>1428970.2871110002</v>
      </c>
      <c r="C16" s="404">
        <v>1431970.2871110002</v>
      </c>
      <c r="D16" s="404" t="e">
        <v>#REF!</v>
      </c>
      <c r="E16" s="404">
        <v>5709.4012819999998</v>
      </c>
      <c r="F16" s="404">
        <v>1426260.8858290003</v>
      </c>
      <c r="G16" s="404">
        <v>1154734.2846020102</v>
      </c>
      <c r="H16" s="405">
        <v>0.80962346796100493</v>
      </c>
      <c r="I16" s="406">
        <v>271526.60122699005</v>
      </c>
      <c r="J16" s="404">
        <v>891054.37635604001</v>
      </c>
      <c r="K16" s="405">
        <v>0.62474851915897789</v>
      </c>
      <c r="L16" s="647">
        <v>0.66</v>
      </c>
      <c r="M16" s="404">
        <v>188672.99247559</v>
      </c>
      <c r="N16" s="647">
        <v>0.28999999999999998</v>
      </c>
      <c r="O16" s="861">
        <v>0.13228504991632414</v>
      </c>
      <c r="P16" s="855" t="e">
        <v>#REF!</v>
      </c>
      <c r="R16" s="60"/>
    </row>
    <row r="17" spans="1:19" ht="38.25" hidden="1" customHeight="1" x14ac:dyDescent="0.25">
      <c r="A17" s="424" t="s">
        <v>348</v>
      </c>
      <c r="B17" s="356">
        <v>0</v>
      </c>
      <c r="C17" s="356">
        <v>0</v>
      </c>
      <c r="D17" s="357">
        <v>0</v>
      </c>
      <c r="E17" s="357">
        <v>0</v>
      </c>
      <c r="F17" s="356">
        <v>0</v>
      </c>
      <c r="G17" s="274">
        <v>0</v>
      </c>
      <c r="H17" s="58">
        <v>0</v>
      </c>
      <c r="I17" s="275">
        <v>0</v>
      </c>
      <c r="J17" s="273">
        <v>0</v>
      </c>
      <c r="K17" s="58">
        <v>0</v>
      </c>
      <c r="L17" s="58" t="s">
        <v>67</v>
      </c>
      <c r="M17" s="273">
        <v>0</v>
      </c>
      <c r="N17" s="86" t="s">
        <v>67</v>
      </c>
      <c r="O17" s="859">
        <v>0</v>
      </c>
      <c r="P17" s="853">
        <v>0</v>
      </c>
      <c r="R17" s="60"/>
    </row>
    <row r="18" spans="1:19" ht="44.25" hidden="1" customHeight="1" x14ac:dyDescent="0.25">
      <c r="A18" s="535" t="s">
        <v>392</v>
      </c>
      <c r="B18" s="404">
        <v>0</v>
      </c>
      <c r="C18" s="404">
        <v>0</v>
      </c>
      <c r="D18" s="404">
        <v>0</v>
      </c>
      <c r="E18" s="404">
        <v>0</v>
      </c>
      <c r="F18" s="404">
        <v>0</v>
      </c>
      <c r="G18" s="404">
        <v>0</v>
      </c>
      <c r="H18" s="405">
        <v>0</v>
      </c>
      <c r="I18" s="406">
        <v>0</v>
      </c>
      <c r="J18" s="404">
        <v>0</v>
      </c>
      <c r="K18" s="405">
        <v>0</v>
      </c>
      <c r="L18" s="405" t="s">
        <v>67</v>
      </c>
      <c r="M18" s="404">
        <v>0</v>
      </c>
      <c r="N18" s="405" t="s">
        <v>67</v>
      </c>
      <c r="O18" s="861">
        <v>0</v>
      </c>
      <c r="P18" s="855">
        <v>0</v>
      </c>
      <c r="R18" s="60"/>
    </row>
    <row r="19" spans="1:19" ht="29.25" customHeight="1" thickBot="1" x14ac:dyDescent="0.3">
      <c r="A19" s="427" t="s">
        <v>385</v>
      </c>
      <c r="B19" s="428">
        <v>1428970.2871110002</v>
      </c>
      <c r="C19" s="428">
        <v>1431970.2871110002</v>
      </c>
      <c r="D19" s="428" t="e">
        <v>#REF!</v>
      </c>
      <c r="E19" s="428">
        <v>5709.4012819999998</v>
      </c>
      <c r="F19" s="428">
        <v>1426260.8858290003</v>
      </c>
      <c r="G19" s="428">
        <v>1154734.2846020102</v>
      </c>
      <c r="H19" s="429">
        <v>0.80962346796100493</v>
      </c>
      <c r="I19" s="430">
        <v>271526.60122699011</v>
      </c>
      <c r="J19" s="428">
        <v>891054.37635604001</v>
      </c>
      <c r="K19" s="429">
        <v>0.62474851915897789</v>
      </c>
      <c r="L19" s="429">
        <v>0.66</v>
      </c>
      <c r="M19" s="428">
        <v>188672.99247559</v>
      </c>
      <c r="N19" s="429">
        <v>0.28999999999999998</v>
      </c>
      <c r="O19" s="862">
        <v>0.13228504991632414</v>
      </c>
      <c r="P19" s="856" t="e">
        <v>#REF!</v>
      </c>
      <c r="S19" s="60"/>
    </row>
    <row r="20" spans="1:19" x14ac:dyDescent="0.25">
      <c r="A20" s="244" t="s">
        <v>669</v>
      </c>
      <c r="B20" s="244"/>
      <c r="C20" s="244"/>
      <c r="D20" s="640"/>
      <c r="E20" s="640"/>
      <c r="F20" s="244"/>
      <c r="G20" s="244"/>
      <c r="H20" s="244"/>
      <c r="I20" s="244"/>
      <c r="J20" s="640"/>
      <c r="K20" s="244"/>
      <c r="L20" s="244"/>
      <c r="M20" s="244"/>
      <c r="N20" s="244"/>
      <c r="O20" s="244"/>
      <c r="P20" s="544"/>
    </row>
    <row r="21" spans="1:19" s="131" customFormat="1" x14ac:dyDescent="0.25">
      <c r="B21" s="654"/>
      <c r="C21" s="654"/>
      <c r="D21" s="654"/>
      <c r="E21" s="654"/>
      <c r="F21" s="654"/>
      <c r="G21" s="654"/>
      <c r="H21" s="655"/>
      <c r="I21" s="655"/>
      <c r="J21" s="655"/>
      <c r="K21" s="655"/>
      <c r="L21" s="655"/>
      <c r="M21" s="655"/>
      <c r="N21" s="655"/>
      <c r="O21" s="654"/>
    </row>
    <row r="22" spans="1:19" s="131" customFormat="1" ht="27" hidden="1" customHeight="1" x14ac:dyDescent="0.25">
      <c r="B22" s="654"/>
      <c r="C22" s="654"/>
      <c r="D22" s="654"/>
      <c r="E22" s="654"/>
      <c r="F22" s="654"/>
      <c r="G22" s="655"/>
      <c r="H22" s="655"/>
      <c r="I22" s="655"/>
      <c r="J22" s="655"/>
      <c r="K22" s="655"/>
      <c r="L22" s="655"/>
      <c r="M22" s="655"/>
      <c r="N22" s="655"/>
      <c r="O22" s="655"/>
    </row>
    <row r="23" spans="1:19" s="131" customFormat="1" hidden="1" x14ac:dyDescent="0.25">
      <c r="A23" s="131" t="s">
        <v>452</v>
      </c>
      <c r="B23" s="656">
        <v>1428970.2871110002</v>
      </c>
      <c r="C23" s="656">
        <v>1431970.2871110002</v>
      </c>
      <c r="D23" s="656" t="e">
        <v>#REF!</v>
      </c>
      <c r="E23" s="656">
        <v>5709.4012819999998</v>
      </c>
      <c r="F23" s="656">
        <v>1426260.8858290003</v>
      </c>
      <c r="G23" s="656">
        <v>1154734.2846020102</v>
      </c>
      <c r="H23" s="656"/>
      <c r="I23" s="656">
        <v>271526.60122699005</v>
      </c>
      <c r="J23" s="656">
        <v>891054.37635604001</v>
      </c>
      <c r="K23" s="656"/>
      <c r="L23" s="656"/>
      <c r="M23" s="656">
        <v>188672.99247559</v>
      </c>
      <c r="N23" s="656"/>
      <c r="O23" s="656"/>
      <c r="P23" s="656" t="e">
        <v>#REF!</v>
      </c>
    </row>
    <row r="24" spans="1:19" s="131" customFormat="1" hidden="1" x14ac:dyDescent="0.25">
      <c r="A24" s="131" t="s">
        <v>387</v>
      </c>
      <c r="B24" s="656">
        <v>1428970.2871110002</v>
      </c>
      <c r="C24" s="656">
        <v>1431970.2871110002</v>
      </c>
      <c r="D24" s="656" t="e">
        <v>#REF!</v>
      </c>
      <c r="E24" s="656">
        <v>5709.4012819999998</v>
      </c>
      <c r="F24" s="657">
        <v>1426260.885829</v>
      </c>
      <c r="G24" s="658">
        <v>1154734.2846020102</v>
      </c>
      <c r="H24" s="657"/>
      <c r="I24" s="657">
        <v>271526.60122698988</v>
      </c>
      <c r="J24" s="657">
        <v>891054.37635604024</v>
      </c>
      <c r="K24" s="657"/>
      <c r="L24" s="657"/>
      <c r="M24" s="657">
        <v>188672.99247559003</v>
      </c>
      <c r="N24" s="657"/>
      <c r="O24" s="657"/>
      <c r="P24" s="656" t="e">
        <v>#REF!</v>
      </c>
    </row>
    <row r="25" spans="1:19" s="131" customFormat="1" hidden="1" x14ac:dyDescent="0.25">
      <c r="A25" s="131" t="s">
        <v>409</v>
      </c>
      <c r="B25" s="657">
        <v>0</v>
      </c>
      <c r="C25" s="659">
        <v>0</v>
      </c>
      <c r="D25" s="659" t="e">
        <v>#REF!</v>
      </c>
      <c r="E25" s="659">
        <v>0</v>
      </c>
      <c r="F25" s="659">
        <v>0</v>
      </c>
      <c r="G25" s="659">
        <v>0</v>
      </c>
      <c r="H25" s="659">
        <v>0</v>
      </c>
      <c r="I25" s="659">
        <v>0</v>
      </c>
      <c r="J25" s="659">
        <v>0</v>
      </c>
      <c r="K25" s="659">
        <v>0</v>
      </c>
      <c r="L25" s="659">
        <v>0</v>
      </c>
      <c r="M25" s="659">
        <v>0</v>
      </c>
      <c r="N25" s="659"/>
      <c r="O25" s="659">
        <v>0</v>
      </c>
      <c r="P25" s="131" t="e">
        <v>#REF!</v>
      </c>
    </row>
    <row r="26" spans="1:19" s="131" customFormat="1" hidden="1" x14ac:dyDescent="0.25">
      <c r="F26" s="656"/>
      <c r="G26" s="656"/>
    </row>
    <row r="27" spans="1:19" s="131" customFormat="1" ht="38.25" hidden="1" customHeight="1" x14ac:dyDescent="0.25">
      <c r="E27" s="661">
        <v>387623</v>
      </c>
      <c r="F27" s="656">
        <v>73616.301274999976</v>
      </c>
    </row>
    <row r="28" spans="1:19" s="131" customFormat="1" hidden="1" x14ac:dyDescent="0.25"/>
    <row r="29" spans="1:19" s="131" customFormat="1" hidden="1" x14ac:dyDescent="0.25">
      <c r="C29" s="660"/>
    </row>
    <row r="30" spans="1:19" s="131" customFormat="1" hidden="1" x14ac:dyDescent="0.25">
      <c r="C30" s="660"/>
    </row>
    <row r="31" spans="1:19" s="131" customFormat="1" hidden="1" x14ac:dyDescent="0.25">
      <c r="C31" s="660"/>
      <c r="J31" s="661">
        <v>891054376356.04004</v>
      </c>
      <c r="M31" s="661">
        <v>188672992475.59</v>
      </c>
    </row>
    <row r="32" spans="1:19" s="131" customFormat="1" hidden="1" x14ac:dyDescent="0.25">
      <c r="A32" s="131" t="s">
        <v>173</v>
      </c>
      <c r="B32" s="131" t="s">
        <v>94</v>
      </c>
      <c r="C32" s="131" t="s">
        <v>172</v>
      </c>
      <c r="G32" s="131" t="s">
        <v>24</v>
      </c>
      <c r="H32" s="131" t="s">
        <v>450</v>
      </c>
      <c r="I32" s="131" t="s">
        <v>174</v>
      </c>
    </row>
    <row r="33" spans="1:10" s="131" customFormat="1" hidden="1" x14ac:dyDescent="0.25">
      <c r="A33" s="131" t="s">
        <v>49</v>
      </c>
      <c r="B33" s="131">
        <v>858542.70000000019</v>
      </c>
      <c r="C33" s="662">
        <v>1117963.5883860001</v>
      </c>
      <c r="D33" s="662"/>
      <c r="E33" s="662"/>
      <c r="F33" s="662"/>
      <c r="G33" s="131">
        <v>712393.97910011024</v>
      </c>
      <c r="H33" s="131">
        <v>0.84385143299512078</v>
      </c>
      <c r="I33" s="131">
        <v>131823.32177188981</v>
      </c>
    </row>
    <row r="34" spans="1:10" s="131" customFormat="1" hidden="1" x14ac:dyDescent="0.25">
      <c r="A34" s="131" t="s">
        <v>69</v>
      </c>
      <c r="B34" s="131">
        <v>593383.75031399983</v>
      </c>
      <c r="C34" s="662">
        <v>314006.69872500002</v>
      </c>
      <c r="D34" s="662"/>
      <c r="E34" s="662"/>
      <c r="F34" s="662"/>
      <c r="G34" s="131">
        <v>388310.18927268998</v>
      </c>
      <c r="H34" s="131">
        <v>0.71570724480033998</v>
      </c>
      <c r="I34" s="131">
        <v>154244.31481230981</v>
      </c>
    </row>
    <row r="35" spans="1:10" s="131" customFormat="1" hidden="1" x14ac:dyDescent="0.25">
      <c r="A35" s="663" t="s">
        <v>602</v>
      </c>
      <c r="B35" s="131">
        <v>1461.8549679099999</v>
      </c>
      <c r="C35" s="662">
        <v>0</v>
      </c>
      <c r="D35" s="662"/>
      <c r="E35" s="662"/>
      <c r="F35" s="662"/>
      <c r="G35" s="131">
        <v>1155.9016629100001</v>
      </c>
      <c r="H35" s="131">
        <v>0.7907088516192422</v>
      </c>
      <c r="I35" s="131">
        <v>305.95330499999977</v>
      </c>
    </row>
    <row r="36" spans="1:10" s="131" customFormat="1" ht="30" hidden="1" x14ac:dyDescent="0.25">
      <c r="A36" s="663" t="s">
        <v>601</v>
      </c>
      <c r="B36" s="131">
        <v>1453388.3052819101</v>
      </c>
      <c r="C36" s="662">
        <v>1431970.2871110002</v>
      </c>
      <c r="D36" s="662"/>
      <c r="E36" s="662"/>
      <c r="F36" s="662"/>
      <c r="G36" s="131">
        <v>1101860.07003571</v>
      </c>
      <c r="H36" s="131">
        <v>0.79371369665198144</v>
      </c>
      <c r="I36" s="131">
        <v>286373.58988919994</v>
      </c>
    </row>
    <row r="37" spans="1:10" s="131" customFormat="1" hidden="1" x14ac:dyDescent="0.25">
      <c r="J37" s="656">
        <v>20928.963204740197</v>
      </c>
    </row>
    <row r="38" spans="1:10" s="131" customFormat="1" hidden="1" x14ac:dyDescent="0.25"/>
    <row r="39" spans="1:10" s="131" customFormat="1" x14ac:dyDescent="0.25">
      <c r="C39" s="664"/>
      <c r="F39" s="656"/>
    </row>
    <row r="40" spans="1:10" s="131" customFormat="1" x14ac:dyDescent="0.25"/>
    <row r="41" spans="1:10" s="131" customFormat="1" x14ac:dyDescent="0.25"/>
  </sheetData>
  <mergeCells count="5">
    <mergeCell ref="A3:O3"/>
    <mergeCell ref="A4:O4"/>
    <mergeCell ref="A6:P6"/>
    <mergeCell ref="A7:P7"/>
    <mergeCell ref="A5:P5"/>
  </mergeCells>
  <printOptions horizontalCentered="1" verticalCentered="1"/>
  <pageMargins left="1.2736614173228347" right="0.70866141732283472" top="0.74803149606299213" bottom="0.74803149606299213" header="0.31496062992125984" footer="0.31496062992125984"/>
  <pageSetup paperSize="9" scale="57" orientation="landscape" r:id="rId1"/>
  <rowBreaks count="1" manualBreakCount="1">
    <brk id="20"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0000"/>
  </sheetPr>
  <dimension ref="A2:BI291"/>
  <sheetViews>
    <sheetView topLeftCell="A184" zoomScale="80" zoomScaleNormal="80" workbookViewId="0">
      <selection activeCell="F10" sqref="F10"/>
    </sheetView>
  </sheetViews>
  <sheetFormatPr baseColWidth="10" defaultColWidth="9.140625" defaultRowHeight="15" x14ac:dyDescent="0.25"/>
  <cols>
    <col min="1" max="1" width="33.42578125" style="603" customWidth="1"/>
    <col min="2" max="2" width="28.85546875" style="694" customWidth="1"/>
    <col min="3" max="3" width="49.140625" style="600" customWidth="1"/>
    <col min="4" max="4" width="42.7109375" style="607" customWidth="1"/>
    <col min="5" max="5" width="17.42578125" style="60" customWidth="1"/>
    <col min="6" max="6" width="18" customWidth="1"/>
    <col min="7" max="7" width="17.7109375" customWidth="1"/>
    <col min="8" max="8" width="22.5703125" customWidth="1"/>
    <col min="9" max="9" width="15.140625" customWidth="1"/>
    <col min="10" max="10" width="12.140625" style="297" customWidth="1"/>
    <col min="11" max="11" width="19.7109375" customWidth="1"/>
    <col min="12" max="12" width="18.42578125" customWidth="1"/>
    <col min="13" max="13" width="17.7109375" style="613" customWidth="1"/>
    <col min="14" max="14" width="20.5703125" style="255" customWidth="1"/>
    <col min="15" max="15" width="15.85546875" style="131" customWidth="1"/>
    <col min="16" max="16" width="11.85546875" style="255" customWidth="1"/>
    <col min="17" max="17" width="11.85546875" style="131" hidden="1" customWidth="1"/>
    <col min="18" max="18" width="17.85546875" style="930" customWidth="1"/>
    <col min="19" max="19" width="26.28515625" style="930" customWidth="1"/>
  </cols>
  <sheetData>
    <row r="2" spans="1:19" ht="26.25" customHeight="1" x14ac:dyDescent="0.25">
      <c r="A2" s="1204" t="s">
        <v>236</v>
      </c>
      <c r="B2" s="1205"/>
      <c r="C2" s="1205"/>
      <c r="D2" s="1205"/>
      <c r="E2" s="1205"/>
      <c r="F2" s="1205"/>
      <c r="G2" s="1205"/>
      <c r="H2" s="1205"/>
      <c r="I2" s="1205"/>
      <c r="J2" s="1205"/>
      <c r="K2" s="1205"/>
      <c r="L2" s="1205"/>
      <c r="M2" s="1206"/>
      <c r="N2" s="1205"/>
      <c r="O2" s="1205"/>
      <c r="P2" s="1205"/>
      <c r="Q2" s="1205"/>
    </row>
    <row r="3" spans="1:19" ht="21.75" customHeight="1" x14ac:dyDescent="0.25">
      <c r="A3" s="564"/>
      <c r="B3" s="695"/>
      <c r="C3" s="540"/>
      <c r="D3" s="604"/>
      <c r="E3" s="581"/>
      <c r="F3" s="580"/>
      <c r="G3" s="580"/>
      <c r="H3" s="580"/>
      <c r="I3" s="580"/>
      <c r="J3" s="580"/>
      <c r="K3" s="580"/>
      <c r="L3" s="580"/>
      <c r="M3" s="610"/>
      <c r="N3" s="580"/>
      <c r="O3" s="582"/>
      <c r="P3" s="580"/>
      <c r="Q3" s="582"/>
    </row>
    <row r="4" spans="1:19" ht="29.25" customHeight="1" x14ac:dyDescent="0.25">
      <c r="A4" s="1207">
        <v>46203</v>
      </c>
      <c r="B4" s="1208"/>
      <c r="C4" s="1208"/>
      <c r="D4" s="1208"/>
      <c r="E4" s="1208"/>
      <c r="F4" s="1208"/>
      <c r="G4" s="1208"/>
      <c r="H4" s="1208"/>
      <c r="I4" s="1208"/>
      <c r="J4" s="1208"/>
      <c r="K4" s="1208"/>
      <c r="L4" s="1208"/>
      <c r="M4" s="1209"/>
      <c r="N4" s="1208"/>
      <c r="O4" s="1208"/>
      <c r="P4" s="1208"/>
      <c r="Q4" s="1208"/>
    </row>
    <row r="5" spans="1:19" ht="14.25" customHeight="1" thickBot="1" x14ac:dyDescent="0.3">
      <c r="A5" s="1210"/>
      <c r="B5" s="1211"/>
      <c r="C5" s="1211"/>
      <c r="D5" s="1211"/>
      <c r="E5" s="1211"/>
      <c r="F5" s="1211"/>
      <c r="G5" s="1211"/>
      <c r="H5" s="1211"/>
      <c r="I5" s="1211"/>
      <c r="J5" s="1211"/>
      <c r="K5" s="1211"/>
      <c r="L5" s="1211"/>
      <c r="M5" s="1212"/>
      <c r="N5" s="1211"/>
      <c r="O5" s="1211"/>
      <c r="P5" s="1211"/>
      <c r="Q5" s="1211"/>
    </row>
    <row r="6" spans="1:19" s="255" customFormat="1" ht="68.25" customHeight="1" thickBot="1" x14ac:dyDescent="0.3">
      <c r="A6" s="537" t="s">
        <v>6</v>
      </c>
      <c r="B6" s="555" t="s">
        <v>7</v>
      </c>
      <c r="C6" s="536" t="s">
        <v>620</v>
      </c>
      <c r="D6" s="538" t="s">
        <v>568</v>
      </c>
      <c r="E6" s="553" t="s">
        <v>94</v>
      </c>
      <c r="F6" s="538" t="s">
        <v>172</v>
      </c>
      <c r="G6" s="538" t="s">
        <v>618</v>
      </c>
      <c r="H6" s="538" t="s">
        <v>619</v>
      </c>
      <c r="I6" s="538" t="s">
        <v>24</v>
      </c>
      <c r="J6" s="539" t="s">
        <v>450</v>
      </c>
      <c r="K6" s="538" t="s">
        <v>177</v>
      </c>
      <c r="L6" s="538" t="s">
        <v>174</v>
      </c>
      <c r="M6" s="538" t="s">
        <v>25</v>
      </c>
      <c r="N6" s="538" t="s">
        <v>43</v>
      </c>
      <c r="O6" s="538" t="s">
        <v>80</v>
      </c>
      <c r="P6" s="556" t="s">
        <v>375</v>
      </c>
      <c r="Q6" s="556" t="s">
        <v>28</v>
      </c>
      <c r="R6" s="931"/>
      <c r="S6" s="931"/>
    </row>
    <row r="7" spans="1:19" ht="69.75" customHeight="1" x14ac:dyDescent="0.25">
      <c r="A7" s="1213" t="s">
        <v>411</v>
      </c>
      <c r="B7" s="834" t="s">
        <v>134</v>
      </c>
      <c r="C7" s="590" t="s">
        <v>399</v>
      </c>
      <c r="D7" s="56" t="s">
        <v>399</v>
      </c>
      <c r="E7" s="699">
        <v>29933</v>
      </c>
      <c r="F7" s="700">
        <v>29701</v>
      </c>
      <c r="G7" s="700">
        <v>5709.4012819999998</v>
      </c>
      <c r="H7" s="700">
        <v>23991.598718000001</v>
      </c>
      <c r="I7" s="701">
        <v>16781.362125</v>
      </c>
      <c r="J7" s="702">
        <v>0.6994682731338604</v>
      </c>
      <c r="K7" s="700">
        <v>3016.7340509999995</v>
      </c>
      <c r="L7" s="699">
        <v>7210.2365930000014</v>
      </c>
      <c r="M7" s="699">
        <v>13764.628074</v>
      </c>
      <c r="N7" s="702">
        <v>0.5737270048482811</v>
      </c>
      <c r="O7" s="700">
        <v>4559.6502731299997</v>
      </c>
      <c r="P7" s="702">
        <v>0.19005195638375963</v>
      </c>
      <c r="Q7" s="887" t="e">
        <v>#REF!</v>
      </c>
      <c r="R7" s="932"/>
    </row>
    <row r="8" spans="1:19" s="867" customFormat="1" ht="74.25" customHeight="1" x14ac:dyDescent="0.25">
      <c r="A8" s="1214"/>
      <c r="B8" s="876" t="s">
        <v>131</v>
      </c>
      <c r="C8" s="864" t="s">
        <v>398</v>
      </c>
      <c r="D8" s="877" t="s">
        <v>398</v>
      </c>
      <c r="E8" s="865">
        <v>10615.530199999999</v>
      </c>
      <c r="F8" s="865">
        <v>10615.530199999999</v>
      </c>
      <c r="G8" s="866">
        <v>0</v>
      </c>
      <c r="H8" s="866">
        <v>10615.530199999999</v>
      </c>
      <c r="I8" s="866">
        <v>365.53019999999998</v>
      </c>
      <c r="J8" s="702">
        <v>3.4433532109399492E-2</v>
      </c>
      <c r="K8" s="866">
        <v>302.53019999999998</v>
      </c>
      <c r="L8" s="866">
        <v>10250</v>
      </c>
      <c r="M8" s="866">
        <v>63</v>
      </c>
      <c r="N8" s="702">
        <v>5.9347012172788136E-3</v>
      </c>
      <c r="O8" s="865">
        <v>36.9</v>
      </c>
      <c r="P8" s="702">
        <v>3.476039284406162E-3</v>
      </c>
      <c r="Q8" s="900">
        <v>36.9</v>
      </c>
      <c r="R8" s="932"/>
      <c r="S8" s="930"/>
    </row>
    <row r="9" spans="1:19" ht="24.75" customHeight="1" x14ac:dyDescent="0.25">
      <c r="A9" s="1214"/>
      <c r="B9" s="1159" t="s">
        <v>47</v>
      </c>
      <c r="C9" s="1160"/>
      <c r="D9" s="1161"/>
      <c r="E9" s="705">
        <v>40548.530200000001</v>
      </c>
      <c r="F9" s="705">
        <v>40316.530200000001</v>
      </c>
      <c r="G9" s="705">
        <v>5709.4012819999998</v>
      </c>
      <c r="H9" s="705">
        <v>34607.128918000002</v>
      </c>
      <c r="I9" s="705">
        <v>17146.892325000001</v>
      </c>
      <c r="J9" s="707">
        <v>0.49547283640976897</v>
      </c>
      <c r="K9" s="706">
        <v>3319.2642509999996</v>
      </c>
      <c r="L9" s="705">
        <v>17460.236593000001</v>
      </c>
      <c r="M9" s="705">
        <v>13827.628074</v>
      </c>
      <c r="N9" s="707">
        <v>0.39956010528246733</v>
      </c>
      <c r="O9" s="706">
        <v>4596.5502731299994</v>
      </c>
      <c r="P9" s="707">
        <v>0.13282090762343543</v>
      </c>
      <c r="Q9" s="889" t="e">
        <v>#REF!</v>
      </c>
    </row>
    <row r="10" spans="1:19" s="867" customFormat="1" ht="94.5" customHeight="1" x14ac:dyDescent="0.25">
      <c r="A10" s="1214"/>
      <c r="B10" s="834" t="s">
        <v>640</v>
      </c>
      <c r="C10" s="590" t="s">
        <v>646</v>
      </c>
      <c r="D10" s="997" t="s">
        <v>609</v>
      </c>
      <c r="E10" s="865">
        <v>600</v>
      </c>
      <c r="F10" s="866">
        <v>600</v>
      </c>
      <c r="G10" s="866">
        <v>0</v>
      </c>
      <c r="H10" s="866">
        <v>600</v>
      </c>
      <c r="I10" s="868">
        <v>0</v>
      </c>
      <c r="J10" s="702">
        <v>0</v>
      </c>
      <c r="K10" s="866">
        <v>0</v>
      </c>
      <c r="L10" s="865">
        <v>600</v>
      </c>
      <c r="M10" s="865">
        <v>0</v>
      </c>
      <c r="N10" s="702">
        <v>0</v>
      </c>
      <c r="O10" s="866">
        <v>0</v>
      </c>
      <c r="P10" s="702">
        <v>0</v>
      </c>
      <c r="Q10" s="900" t="e">
        <v>#REF!</v>
      </c>
      <c r="R10" s="937"/>
      <c r="S10" s="930"/>
    </row>
    <row r="11" spans="1:19" s="867" customFormat="1" ht="149.25" customHeight="1" x14ac:dyDescent="0.25">
      <c r="A11" s="1214"/>
      <c r="B11" s="834" t="s">
        <v>642</v>
      </c>
      <c r="C11" s="590" t="s">
        <v>612</v>
      </c>
      <c r="D11" s="997" t="s">
        <v>660</v>
      </c>
      <c r="E11" s="865">
        <v>5000</v>
      </c>
      <c r="F11" s="866">
        <v>5000</v>
      </c>
      <c r="G11" s="866">
        <v>0</v>
      </c>
      <c r="H11" s="866">
        <v>5000</v>
      </c>
      <c r="I11" s="868">
        <v>0</v>
      </c>
      <c r="J11" s="702">
        <v>0</v>
      </c>
      <c r="K11" s="866">
        <v>0</v>
      </c>
      <c r="L11" s="865">
        <v>5000</v>
      </c>
      <c r="M11" s="865">
        <v>0</v>
      </c>
      <c r="N11" s="702">
        <v>0</v>
      </c>
      <c r="O11" s="866">
        <v>0</v>
      </c>
      <c r="P11" s="702">
        <v>0</v>
      </c>
      <c r="Q11" s="900"/>
      <c r="R11" s="930"/>
      <c r="S11" s="930"/>
    </row>
    <row r="12" spans="1:19" s="867" customFormat="1" ht="125.25" customHeight="1" x14ac:dyDescent="0.25">
      <c r="A12" s="1214"/>
      <c r="B12" s="834" t="s">
        <v>643</v>
      </c>
      <c r="C12" s="590" t="s">
        <v>612</v>
      </c>
      <c r="D12" s="997" t="s">
        <v>651</v>
      </c>
      <c r="E12" s="865">
        <v>1000</v>
      </c>
      <c r="F12" s="866">
        <v>1000</v>
      </c>
      <c r="G12" s="866">
        <v>0</v>
      </c>
      <c r="H12" s="866">
        <v>1000</v>
      </c>
      <c r="I12" s="868">
        <v>0</v>
      </c>
      <c r="J12" s="702">
        <v>0</v>
      </c>
      <c r="K12" s="866">
        <v>0</v>
      </c>
      <c r="L12" s="865">
        <v>1000</v>
      </c>
      <c r="M12" s="865">
        <v>0</v>
      </c>
      <c r="N12" s="702">
        <v>0</v>
      </c>
      <c r="O12" s="866">
        <v>0</v>
      </c>
      <c r="P12" s="702">
        <v>0</v>
      </c>
      <c r="Q12" s="900"/>
      <c r="R12" s="998"/>
      <c r="S12" s="933"/>
    </row>
    <row r="13" spans="1:19" s="867" customFormat="1" ht="116.25" customHeight="1" x14ac:dyDescent="0.25">
      <c r="A13" s="1214"/>
      <c r="B13" s="834" t="s">
        <v>645</v>
      </c>
      <c r="C13" s="590" t="s">
        <v>612</v>
      </c>
      <c r="D13" s="997" t="s">
        <v>649</v>
      </c>
      <c r="E13" s="865">
        <v>400</v>
      </c>
      <c r="F13" s="866">
        <v>400</v>
      </c>
      <c r="G13" s="866">
        <v>0</v>
      </c>
      <c r="H13" s="866">
        <v>400</v>
      </c>
      <c r="I13" s="868">
        <v>0</v>
      </c>
      <c r="J13" s="702">
        <v>0</v>
      </c>
      <c r="K13" s="866">
        <v>0</v>
      </c>
      <c r="L13" s="865">
        <v>400</v>
      </c>
      <c r="M13" s="865">
        <v>0</v>
      </c>
      <c r="N13" s="702">
        <v>0</v>
      </c>
      <c r="O13" s="866">
        <v>0</v>
      </c>
      <c r="P13" s="702">
        <v>0</v>
      </c>
      <c r="Q13" s="900"/>
      <c r="R13" s="930"/>
      <c r="S13" s="933"/>
    </row>
    <row r="14" spans="1:19" ht="19.5" x14ac:dyDescent="0.25">
      <c r="A14" s="1214"/>
      <c r="B14" s="1165" t="s">
        <v>82</v>
      </c>
      <c r="C14" s="1166"/>
      <c r="D14" s="1167"/>
      <c r="E14" s="705">
        <v>7000</v>
      </c>
      <c r="F14" s="705">
        <v>7000</v>
      </c>
      <c r="G14" s="705">
        <v>0</v>
      </c>
      <c r="H14" s="705">
        <v>7000</v>
      </c>
      <c r="I14" s="705">
        <v>0</v>
      </c>
      <c r="J14" s="707">
        <v>0</v>
      </c>
      <c r="K14" s="705">
        <v>0</v>
      </c>
      <c r="L14" s="705">
        <v>7000</v>
      </c>
      <c r="M14" s="705">
        <v>0</v>
      </c>
      <c r="N14" s="707">
        <v>0</v>
      </c>
      <c r="O14" s="705">
        <v>0</v>
      </c>
      <c r="P14" s="707">
        <v>0</v>
      </c>
      <c r="Q14" s="890" t="e">
        <v>#REF!</v>
      </c>
      <c r="R14" s="937">
        <v>0</v>
      </c>
    </row>
    <row r="15" spans="1:19" ht="27.75" customHeight="1" x14ac:dyDescent="0.25">
      <c r="A15" s="1214"/>
      <c r="B15" s="1162" t="s">
        <v>364</v>
      </c>
      <c r="C15" s="1163"/>
      <c r="D15" s="1164"/>
      <c r="E15" s="705">
        <v>47548.530200000001</v>
      </c>
      <c r="F15" s="705">
        <v>47316.530200000001</v>
      </c>
      <c r="G15" s="705">
        <v>5709.4012819999998</v>
      </c>
      <c r="H15" s="705">
        <v>41607.128918000002</v>
      </c>
      <c r="I15" s="705">
        <v>17146.892325000001</v>
      </c>
      <c r="J15" s="707">
        <v>0.41211428836614444</v>
      </c>
      <c r="K15" s="705">
        <v>3319.2642509999996</v>
      </c>
      <c r="L15" s="705">
        <v>24460.236593000001</v>
      </c>
      <c r="M15" s="705">
        <v>13827.628074</v>
      </c>
      <c r="N15" s="707">
        <v>0.33233795346109346</v>
      </c>
      <c r="O15" s="706">
        <v>4596.5502731299994</v>
      </c>
      <c r="P15" s="707">
        <v>0.11047506503486348</v>
      </c>
      <c r="Q15" s="890" t="e">
        <v>#REF!</v>
      </c>
      <c r="R15" s="937"/>
    </row>
    <row r="16" spans="1:19" ht="30.75" customHeight="1" x14ac:dyDescent="0.25">
      <c r="A16" s="1214"/>
      <c r="B16" s="1168" t="s">
        <v>348</v>
      </c>
      <c r="C16" s="1169"/>
      <c r="D16" s="1170"/>
      <c r="E16" s="709">
        <v>0</v>
      </c>
      <c r="F16" s="710">
        <v>0</v>
      </c>
      <c r="G16" s="710">
        <v>0</v>
      </c>
      <c r="H16" s="710">
        <v>0</v>
      </c>
      <c r="I16" s="710">
        <v>0</v>
      </c>
      <c r="J16" s="711">
        <v>0</v>
      </c>
      <c r="K16" s="710">
        <v>0</v>
      </c>
      <c r="L16" s="709">
        <v>0</v>
      </c>
      <c r="M16" s="709">
        <v>0</v>
      </c>
      <c r="N16" s="711">
        <v>0</v>
      </c>
      <c r="O16" s="706">
        <v>0</v>
      </c>
      <c r="P16" s="707">
        <v>0</v>
      </c>
      <c r="Q16" s="890">
        <v>0</v>
      </c>
    </row>
    <row r="17" spans="1:19" ht="30" customHeight="1" thickBot="1" x14ac:dyDescent="0.3">
      <c r="A17" s="1215"/>
      <c r="B17" s="1193" t="s">
        <v>70</v>
      </c>
      <c r="C17" s="1194"/>
      <c r="D17" s="1195"/>
      <c r="E17" s="712">
        <v>47548.530200000001</v>
      </c>
      <c r="F17" s="712">
        <v>47316.530200000001</v>
      </c>
      <c r="G17" s="712">
        <v>5709.4012819999998</v>
      </c>
      <c r="H17" s="712">
        <v>41607.128918000002</v>
      </c>
      <c r="I17" s="712">
        <v>17146.892325000001</v>
      </c>
      <c r="J17" s="714">
        <v>0.41211428836614444</v>
      </c>
      <c r="K17" s="713">
        <v>3319.2642509999996</v>
      </c>
      <c r="L17" s="713">
        <v>24460.236593000001</v>
      </c>
      <c r="M17" s="713">
        <v>13827.628074</v>
      </c>
      <c r="N17" s="714">
        <v>0.33233795346109346</v>
      </c>
      <c r="O17" s="713">
        <v>4596.5502731299994</v>
      </c>
      <c r="P17" s="714">
        <v>0.11047506503486348</v>
      </c>
      <c r="Q17" s="891" t="e">
        <v>#REF!</v>
      </c>
    </row>
    <row r="18" spans="1:19" ht="21" customHeight="1" thickBot="1" x14ac:dyDescent="0.3">
      <c r="A18" s="1175" t="s">
        <v>669</v>
      </c>
      <c r="B18" s="1175"/>
      <c r="C18" s="1175"/>
      <c r="D18" s="1175"/>
      <c r="E18" s="1175"/>
      <c r="F18" s="1175"/>
      <c r="G18" s="1175"/>
      <c r="H18" s="1175"/>
      <c r="I18" s="1175"/>
      <c r="J18" s="1175"/>
      <c r="K18" s="1175"/>
      <c r="L18" s="1175"/>
      <c r="M18" s="1175"/>
      <c r="N18" s="1175"/>
      <c r="O18" s="1175"/>
      <c r="P18" s="1175"/>
    </row>
    <row r="19" spans="1:19" s="255" customFormat="1" ht="68.25" customHeight="1" x14ac:dyDescent="0.25">
      <c r="A19" s="537" t="s">
        <v>6</v>
      </c>
      <c r="B19" s="555" t="s">
        <v>7</v>
      </c>
      <c r="C19" s="536" t="s">
        <v>620</v>
      </c>
      <c r="D19" s="538" t="s">
        <v>568</v>
      </c>
      <c r="E19" s="553" t="s">
        <v>94</v>
      </c>
      <c r="F19" s="538" t="s">
        <v>172</v>
      </c>
      <c r="G19" s="538" t="s">
        <v>618</v>
      </c>
      <c r="H19" s="538" t="s">
        <v>619</v>
      </c>
      <c r="I19" s="538" t="s">
        <v>24</v>
      </c>
      <c r="J19" s="539" t="s">
        <v>450</v>
      </c>
      <c r="K19" s="538" t="s">
        <v>177</v>
      </c>
      <c r="L19" s="538" t="s">
        <v>174</v>
      </c>
      <c r="M19" s="538" t="s">
        <v>25</v>
      </c>
      <c r="N19" s="538" t="s">
        <v>43</v>
      </c>
      <c r="O19" s="538" t="s">
        <v>80</v>
      </c>
      <c r="P19" s="556" t="s">
        <v>375</v>
      </c>
      <c r="Q19" s="892" t="s">
        <v>28</v>
      </c>
      <c r="R19" s="931"/>
      <c r="S19" s="931"/>
    </row>
    <row r="20" spans="1:19" s="867" customFormat="1" ht="60" x14ac:dyDescent="0.25">
      <c r="A20" s="1216" t="s">
        <v>412</v>
      </c>
      <c r="B20" s="1000" t="s">
        <v>118</v>
      </c>
      <c r="C20" s="1001" t="s">
        <v>401</v>
      </c>
      <c r="D20" s="1028" t="s">
        <v>119</v>
      </c>
      <c r="E20" s="1003">
        <v>7450</v>
      </c>
      <c r="F20" s="869">
        <v>7450</v>
      </c>
      <c r="G20" s="869">
        <v>0</v>
      </c>
      <c r="H20" s="869">
        <v>7450</v>
      </c>
      <c r="I20" s="866">
        <v>0</v>
      </c>
      <c r="J20" s="758">
        <v>0</v>
      </c>
      <c r="K20" s="869">
        <v>0</v>
      </c>
      <c r="L20" s="1003">
        <v>7450</v>
      </c>
      <c r="M20" s="1003">
        <v>0</v>
      </c>
      <c r="N20" s="702">
        <v>0</v>
      </c>
      <c r="O20" s="1003">
        <v>0</v>
      </c>
      <c r="P20" s="702">
        <v>0</v>
      </c>
      <c r="Q20" s="1004" t="e">
        <v>#REF!</v>
      </c>
      <c r="R20" s="930"/>
      <c r="S20" s="930"/>
    </row>
    <row r="21" spans="1:19" s="867" customFormat="1" ht="60" x14ac:dyDescent="0.25">
      <c r="A21" s="1217"/>
      <c r="B21" s="876" t="s">
        <v>137</v>
      </c>
      <c r="C21" s="864" t="s">
        <v>401</v>
      </c>
      <c r="D21" s="877" t="s">
        <v>400</v>
      </c>
      <c r="E21" s="865">
        <v>9716</v>
      </c>
      <c r="F21" s="866">
        <v>9716</v>
      </c>
      <c r="G21" s="866">
        <v>0</v>
      </c>
      <c r="H21" s="866">
        <v>9716</v>
      </c>
      <c r="I21" s="866">
        <v>0</v>
      </c>
      <c r="J21" s="702">
        <v>0</v>
      </c>
      <c r="K21" s="869">
        <v>0</v>
      </c>
      <c r="L21" s="865">
        <v>9716</v>
      </c>
      <c r="M21" s="865">
        <v>0</v>
      </c>
      <c r="N21" s="702">
        <v>0</v>
      </c>
      <c r="O21" s="865">
        <v>0</v>
      </c>
      <c r="P21" s="702">
        <v>0</v>
      </c>
      <c r="Q21" s="999" t="e">
        <v>#REF!</v>
      </c>
      <c r="R21" s="930"/>
      <c r="S21" s="930"/>
    </row>
    <row r="22" spans="1:19" s="867" customFormat="1" ht="60" x14ac:dyDescent="0.25">
      <c r="A22" s="1217"/>
      <c r="B22" s="876" t="s">
        <v>136</v>
      </c>
      <c r="C22" s="864" t="s">
        <v>400</v>
      </c>
      <c r="D22" s="877" t="s">
        <v>400</v>
      </c>
      <c r="E22" s="865">
        <v>80033</v>
      </c>
      <c r="F22" s="866">
        <v>82801</v>
      </c>
      <c r="G22" s="866">
        <v>0</v>
      </c>
      <c r="H22" s="866">
        <v>82801</v>
      </c>
      <c r="I22" s="866">
        <v>43736.74994781</v>
      </c>
      <c r="J22" s="702">
        <v>0.52821523831608319</v>
      </c>
      <c r="K22" s="869">
        <v>7670.7905963099984</v>
      </c>
      <c r="L22" s="865">
        <v>39064.25005219</v>
      </c>
      <c r="M22" s="865">
        <v>36065.959351500002</v>
      </c>
      <c r="N22" s="702">
        <v>0.43557395866595816</v>
      </c>
      <c r="O22" s="865">
        <v>7853.9764665100001</v>
      </c>
      <c r="P22" s="702">
        <v>9.4853642667479865E-2</v>
      </c>
      <c r="Q22" s="999" t="e">
        <v>#REF!</v>
      </c>
      <c r="R22" s="930"/>
      <c r="S22" s="930"/>
    </row>
    <row r="23" spans="1:19" s="867" customFormat="1" ht="45" x14ac:dyDescent="0.25">
      <c r="A23" s="1217"/>
      <c r="B23" s="876" t="s">
        <v>131</v>
      </c>
      <c r="C23" s="864" t="s">
        <v>398</v>
      </c>
      <c r="D23" s="877" t="s">
        <v>398</v>
      </c>
      <c r="E23" s="865">
        <v>13028.1507</v>
      </c>
      <c r="F23" s="866">
        <v>13028.1507</v>
      </c>
      <c r="G23" s="866">
        <v>0</v>
      </c>
      <c r="H23" s="866">
        <v>13028.1507</v>
      </c>
      <c r="I23" s="866">
        <v>0</v>
      </c>
      <c r="J23" s="702">
        <v>0</v>
      </c>
      <c r="K23" s="869">
        <v>0</v>
      </c>
      <c r="L23" s="865">
        <v>13028.1507</v>
      </c>
      <c r="M23" s="865">
        <v>0</v>
      </c>
      <c r="N23" s="702">
        <v>0</v>
      </c>
      <c r="O23" s="865">
        <v>0</v>
      </c>
      <c r="P23" s="702">
        <v>0</v>
      </c>
      <c r="Q23" s="999">
        <v>0</v>
      </c>
      <c r="R23" s="930"/>
      <c r="S23" s="930"/>
    </row>
    <row r="24" spans="1:19" ht="19.5" x14ac:dyDescent="0.25">
      <c r="A24" s="1217"/>
      <c r="B24" s="1159" t="s">
        <v>47</v>
      </c>
      <c r="C24" s="1160"/>
      <c r="D24" s="1161"/>
      <c r="E24" s="705">
        <v>110227.1507</v>
      </c>
      <c r="F24" s="706">
        <v>112995.1507</v>
      </c>
      <c r="G24" s="706">
        <v>0</v>
      </c>
      <c r="H24" s="706">
        <v>112995.1507</v>
      </c>
      <c r="I24" s="706">
        <v>43736.74994781</v>
      </c>
      <c r="J24" s="707">
        <v>0.3870674951700383</v>
      </c>
      <c r="K24" s="706">
        <v>7670.7905963099984</v>
      </c>
      <c r="L24" s="705">
        <v>69258.400752190006</v>
      </c>
      <c r="M24" s="705">
        <v>36065.959351500002</v>
      </c>
      <c r="N24" s="707">
        <v>0.31918147927652618</v>
      </c>
      <c r="O24" s="705">
        <v>7853.9764665100001</v>
      </c>
      <c r="P24" s="707">
        <v>6.9507199360812927E-2</v>
      </c>
      <c r="Q24" s="890" t="e">
        <v>#REF!</v>
      </c>
    </row>
    <row r="25" spans="1:19" s="249" customFormat="1" ht="60" x14ac:dyDescent="0.25">
      <c r="A25" s="1217"/>
      <c r="B25" s="876" t="s">
        <v>507</v>
      </c>
      <c r="C25" s="864" t="s">
        <v>508</v>
      </c>
      <c r="D25" s="877" t="s">
        <v>661</v>
      </c>
      <c r="E25" s="865">
        <v>40005</v>
      </c>
      <c r="F25" s="866">
        <v>40005</v>
      </c>
      <c r="G25" s="701">
        <v>0</v>
      </c>
      <c r="H25" s="701">
        <v>40005</v>
      </c>
      <c r="I25" s="701">
        <v>3000</v>
      </c>
      <c r="J25" s="704">
        <v>7.4990626171728539E-2</v>
      </c>
      <c r="K25" s="701">
        <v>3000</v>
      </c>
      <c r="L25" s="703">
        <v>37005</v>
      </c>
      <c r="M25" s="703">
        <v>0</v>
      </c>
      <c r="N25" s="704">
        <v>0</v>
      </c>
      <c r="O25" s="703">
        <v>0</v>
      </c>
      <c r="P25" s="704">
        <v>0</v>
      </c>
      <c r="Q25" s="893" t="e">
        <v>#REF!</v>
      </c>
      <c r="R25" s="930"/>
      <c r="S25" s="930"/>
    </row>
    <row r="26" spans="1:19" ht="75" x14ac:dyDescent="0.25">
      <c r="A26" s="1217"/>
      <c r="B26" s="876" t="s">
        <v>509</v>
      </c>
      <c r="C26" s="864" t="s">
        <v>508</v>
      </c>
      <c r="D26" s="877" t="s">
        <v>662</v>
      </c>
      <c r="E26" s="865">
        <v>10000</v>
      </c>
      <c r="F26" s="866">
        <v>10000</v>
      </c>
      <c r="G26" s="701">
        <v>0</v>
      </c>
      <c r="H26" s="700">
        <v>10000</v>
      </c>
      <c r="I26" s="701">
        <v>0</v>
      </c>
      <c r="J26" s="702">
        <v>0</v>
      </c>
      <c r="K26" s="701">
        <v>0</v>
      </c>
      <c r="L26" s="699">
        <v>10000</v>
      </c>
      <c r="M26" s="703">
        <v>0</v>
      </c>
      <c r="N26" s="702">
        <v>0</v>
      </c>
      <c r="O26" s="703">
        <v>0</v>
      </c>
      <c r="P26" s="702">
        <v>0</v>
      </c>
      <c r="Q26" s="894" t="e">
        <v>#REF!</v>
      </c>
    </row>
    <row r="27" spans="1:19" ht="60" x14ac:dyDescent="0.25">
      <c r="A27" s="1217"/>
      <c r="B27" s="876" t="s">
        <v>510</v>
      </c>
      <c r="C27" s="864" t="s">
        <v>508</v>
      </c>
      <c r="D27" s="877" t="s">
        <v>667</v>
      </c>
      <c r="E27" s="865">
        <v>400</v>
      </c>
      <c r="F27" s="866">
        <v>400</v>
      </c>
      <c r="G27" s="701">
        <v>0</v>
      </c>
      <c r="H27" s="700">
        <v>400</v>
      </c>
      <c r="I27" s="701">
        <v>0</v>
      </c>
      <c r="J27" s="702">
        <v>0</v>
      </c>
      <c r="K27" s="701">
        <v>0</v>
      </c>
      <c r="L27" s="699">
        <v>400</v>
      </c>
      <c r="M27" s="703">
        <v>0</v>
      </c>
      <c r="N27" s="702">
        <v>0</v>
      </c>
      <c r="O27" s="703">
        <v>0</v>
      </c>
      <c r="P27" s="702">
        <v>0</v>
      </c>
      <c r="Q27" s="894" t="e">
        <v>#REF!</v>
      </c>
    </row>
    <row r="28" spans="1:19" ht="75" x14ac:dyDescent="0.25">
      <c r="A28" s="1217"/>
      <c r="B28" s="876" t="s">
        <v>511</v>
      </c>
      <c r="C28" s="864" t="s">
        <v>508</v>
      </c>
      <c r="D28" s="877" t="s">
        <v>574</v>
      </c>
      <c r="E28" s="865">
        <v>10000</v>
      </c>
      <c r="F28" s="866">
        <v>10000</v>
      </c>
      <c r="G28" s="701">
        <v>0</v>
      </c>
      <c r="H28" s="700">
        <v>10000</v>
      </c>
      <c r="I28" s="701">
        <v>0</v>
      </c>
      <c r="J28" s="702">
        <v>0</v>
      </c>
      <c r="K28" s="701">
        <v>0</v>
      </c>
      <c r="L28" s="699">
        <v>10000</v>
      </c>
      <c r="M28" s="703">
        <v>0</v>
      </c>
      <c r="N28" s="702">
        <v>0</v>
      </c>
      <c r="O28" s="703">
        <v>0</v>
      </c>
      <c r="P28" s="702">
        <v>0</v>
      </c>
      <c r="Q28" s="894" t="e">
        <v>#REF!</v>
      </c>
    </row>
    <row r="29" spans="1:19" ht="45" x14ac:dyDescent="0.25">
      <c r="A29" s="1217"/>
      <c r="B29" s="876" t="s">
        <v>608</v>
      </c>
      <c r="C29" s="864" t="s">
        <v>522</v>
      </c>
      <c r="D29" s="877" t="s">
        <v>663</v>
      </c>
      <c r="E29" s="865">
        <v>300</v>
      </c>
      <c r="F29" s="866">
        <v>300</v>
      </c>
      <c r="G29" s="701">
        <v>0</v>
      </c>
      <c r="H29" s="700">
        <v>300</v>
      </c>
      <c r="I29" s="701">
        <v>0</v>
      </c>
      <c r="J29" s="702">
        <v>0</v>
      </c>
      <c r="K29" s="701">
        <v>0</v>
      </c>
      <c r="L29" s="699">
        <v>300</v>
      </c>
      <c r="M29" s="703">
        <v>0</v>
      </c>
      <c r="N29" s="702">
        <v>0</v>
      </c>
      <c r="O29" s="703">
        <v>0</v>
      </c>
      <c r="P29" s="702">
        <v>0</v>
      </c>
      <c r="Q29" s="894"/>
    </row>
    <row r="30" spans="1:19" s="867" customFormat="1" ht="28.5" customHeight="1" x14ac:dyDescent="0.25">
      <c r="A30" s="1217"/>
      <c r="B30" s="876" t="s">
        <v>641</v>
      </c>
      <c r="C30" s="864" t="s">
        <v>646</v>
      </c>
      <c r="D30" s="877" t="s">
        <v>664</v>
      </c>
      <c r="E30" s="865">
        <v>200</v>
      </c>
      <c r="F30" s="866">
        <v>200</v>
      </c>
      <c r="G30" s="701">
        <v>0</v>
      </c>
      <c r="H30" s="700">
        <v>200</v>
      </c>
      <c r="I30" s="701">
        <v>0</v>
      </c>
      <c r="J30" s="702">
        <v>0</v>
      </c>
      <c r="K30" s="701">
        <v>0</v>
      </c>
      <c r="L30" s="865">
        <v>200</v>
      </c>
      <c r="M30" s="703">
        <v>0</v>
      </c>
      <c r="N30" s="702">
        <v>0</v>
      </c>
      <c r="O30" s="703">
        <v>0</v>
      </c>
      <c r="P30" s="702">
        <v>0</v>
      </c>
      <c r="Q30" s="999"/>
      <c r="R30" s="975"/>
      <c r="S30" s="933"/>
    </row>
    <row r="31" spans="1:19" ht="19.5" x14ac:dyDescent="0.25">
      <c r="A31" s="1217"/>
      <c r="B31" s="1196" t="s">
        <v>82</v>
      </c>
      <c r="C31" s="1197"/>
      <c r="D31" s="1198"/>
      <c r="E31" s="718">
        <v>60905</v>
      </c>
      <c r="F31" s="719">
        <v>60905</v>
      </c>
      <c r="G31" s="719">
        <v>0</v>
      </c>
      <c r="H31" s="719">
        <v>60905</v>
      </c>
      <c r="I31" s="719">
        <v>3000</v>
      </c>
      <c r="J31" s="720">
        <v>4.9257039651916919E-2</v>
      </c>
      <c r="K31" s="719">
        <v>3000</v>
      </c>
      <c r="L31" s="719">
        <v>57905</v>
      </c>
      <c r="M31" s="718">
        <v>0</v>
      </c>
      <c r="N31" s="720">
        <v>0</v>
      </c>
      <c r="O31" s="718">
        <v>0</v>
      </c>
      <c r="P31" s="720">
        <v>0</v>
      </c>
      <c r="Q31" s="895" t="e">
        <v>#REF!</v>
      </c>
    </row>
    <row r="32" spans="1:19" ht="29.25" customHeight="1" x14ac:dyDescent="0.25">
      <c r="A32" s="1217"/>
      <c r="B32" s="1196" t="s">
        <v>364</v>
      </c>
      <c r="C32" s="1197"/>
      <c r="D32" s="1198"/>
      <c r="E32" s="718">
        <v>171132.1507</v>
      </c>
      <c r="F32" s="719">
        <v>173900.1507</v>
      </c>
      <c r="G32" s="719">
        <v>0</v>
      </c>
      <c r="H32" s="719">
        <v>173900.1507</v>
      </c>
      <c r="I32" s="719">
        <v>46736.74994781</v>
      </c>
      <c r="J32" s="720">
        <v>0.26875623603361259</v>
      </c>
      <c r="K32" s="719">
        <v>10670.790596309998</v>
      </c>
      <c r="L32" s="718">
        <v>127163.40075219001</v>
      </c>
      <c r="M32" s="718">
        <v>36065.959351500002</v>
      </c>
      <c r="N32" s="720">
        <v>0.20739464115657033</v>
      </c>
      <c r="O32" s="718">
        <v>7853.9764665100001</v>
      </c>
      <c r="P32" s="720">
        <v>4.5163712825408153E-2</v>
      </c>
      <c r="Q32" s="895" t="e">
        <v>#REF!</v>
      </c>
    </row>
    <row r="33" spans="1:61" ht="26.25" customHeight="1" thickBot="1" x14ac:dyDescent="0.3">
      <c r="A33" s="1217"/>
      <c r="B33" s="1199" t="s">
        <v>348</v>
      </c>
      <c r="C33" s="1200"/>
      <c r="D33" s="1201"/>
      <c r="E33" s="721">
        <v>0</v>
      </c>
      <c r="F33" s="722">
        <v>0</v>
      </c>
      <c r="G33" s="722">
        <v>0</v>
      </c>
      <c r="H33" s="722">
        <v>0</v>
      </c>
      <c r="I33" s="722">
        <v>0</v>
      </c>
      <c r="J33" s="723">
        <v>0</v>
      </c>
      <c r="K33" s="722">
        <v>0</v>
      </c>
      <c r="L33" s="721">
        <v>0</v>
      </c>
      <c r="M33" s="721">
        <v>0</v>
      </c>
      <c r="N33" s="724">
        <v>0</v>
      </c>
      <c r="O33" s="725">
        <v>0</v>
      </c>
      <c r="P33" s="724">
        <v>0</v>
      </c>
      <c r="Q33" s="896">
        <v>0</v>
      </c>
    </row>
    <row r="34" spans="1:61" ht="15" customHeight="1" thickBot="1" x14ac:dyDescent="0.3">
      <c r="A34" s="1215"/>
      <c r="B34" s="1138" t="s">
        <v>70</v>
      </c>
      <c r="C34" s="1139"/>
      <c r="D34" s="1140"/>
      <c r="E34" s="726">
        <v>171132.1507</v>
      </c>
      <c r="F34" s="726">
        <v>173900.1507</v>
      </c>
      <c r="G34" s="726">
        <v>0</v>
      </c>
      <c r="H34" s="726">
        <v>173900.1507</v>
      </c>
      <c r="I34" s="726">
        <v>46736.74994781</v>
      </c>
      <c r="J34" s="626">
        <v>0.26875623603361259</v>
      </c>
      <c r="K34" s="726">
        <v>10670.790596309998</v>
      </c>
      <c r="L34" s="726">
        <v>127163.40075219001</v>
      </c>
      <c r="M34" s="726">
        <v>36065.959351500002</v>
      </c>
      <c r="N34" s="626">
        <v>0.20739464115657033</v>
      </c>
      <c r="O34" s="726">
        <v>7853.9764665100001</v>
      </c>
      <c r="P34" s="626">
        <v>4.5163712825408153E-2</v>
      </c>
      <c r="Q34" s="897" t="e">
        <v>#REF!</v>
      </c>
    </row>
    <row r="35" spans="1:61" ht="15.75" thickBot="1" x14ac:dyDescent="0.3">
      <c r="A35" s="1175" t="s">
        <v>669</v>
      </c>
      <c r="B35" s="1175"/>
      <c r="C35" s="1175"/>
      <c r="D35" s="1175"/>
      <c r="E35" s="1175"/>
      <c r="F35" s="1175"/>
      <c r="G35" s="1175"/>
      <c r="H35" s="1175"/>
      <c r="I35" s="1175"/>
      <c r="J35" s="1175"/>
      <c r="K35" s="1175"/>
      <c r="L35" s="1175"/>
      <c r="M35" s="1175"/>
      <c r="N35" s="1175"/>
      <c r="O35" s="1175"/>
      <c r="P35" s="1175"/>
    </row>
    <row r="36" spans="1:61" s="255" customFormat="1" ht="45.75" thickBot="1" x14ac:dyDescent="0.3">
      <c r="A36" s="537" t="s">
        <v>6</v>
      </c>
      <c r="B36" s="555" t="s">
        <v>7</v>
      </c>
      <c r="C36" s="536" t="s">
        <v>620</v>
      </c>
      <c r="D36" s="538" t="s">
        <v>568</v>
      </c>
      <c r="E36" s="553" t="s">
        <v>94</v>
      </c>
      <c r="F36" s="538" t="s">
        <v>172</v>
      </c>
      <c r="G36" s="538" t="s">
        <v>618</v>
      </c>
      <c r="H36" s="538" t="s">
        <v>619</v>
      </c>
      <c r="I36" s="538" t="s">
        <v>24</v>
      </c>
      <c r="J36" s="539" t="s">
        <v>450</v>
      </c>
      <c r="K36" s="538" t="s">
        <v>177</v>
      </c>
      <c r="L36" s="538" t="s">
        <v>174</v>
      </c>
      <c r="M36" s="538" t="s">
        <v>25</v>
      </c>
      <c r="N36" s="538" t="s">
        <v>43</v>
      </c>
      <c r="O36" s="538" t="s">
        <v>80</v>
      </c>
      <c r="P36" s="556" t="s">
        <v>375</v>
      </c>
      <c r="Q36" s="892" t="s">
        <v>28</v>
      </c>
      <c r="R36" s="931"/>
      <c r="S36" s="931"/>
    </row>
    <row r="37" spans="1:61" s="249" customFormat="1" ht="90" x14ac:dyDescent="0.25">
      <c r="A37" s="1218" t="s">
        <v>413</v>
      </c>
      <c r="B37" s="835" t="s">
        <v>110</v>
      </c>
      <c r="C37" s="864" t="s">
        <v>394</v>
      </c>
      <c r="D37" s="877" t="s">
        <v>394</v>
      </c>
      <c r="E37" s="865">
        <v>8554</v>
      </c>
      <c r="F37" s="701">
        <v>7822</v>
      </c>
      <c r="G37" s="701">
        <v>0</v>
      </c>
      <c r="H37" s="701">
        <v>7822</v>
      </c>
      <c r="I37" s="701">
        <v>6391.0283808100003</v>
      </c>
      <c r="J37" s="704">
        <v>0.81705809010611097</v>
      </c>
      <c r="K37" s="701">
        <v>2535.1075530000003</v>
      </c>
      <c r="L37" s="703">
        <v>1430.9716191899997</v>
      </c>
      <c r="M37" s="703">
        <v>3855.92082781</v>
      </c>
      <c r="N37" s="704">
        <v>0.49295842851061111</v>
      </c>
      <c r="O37" s="703">
        <v>1671.66151418</v>
      </c>
      <c r="P37" s="704">
        <v>0.21371279905139351</v>
      </c>
      <c r="Q37" s="898" t="e">
        <v>#REF!</v>
      </c>
      <c r="R37" s="930"/>
      <c r="S37" s="930"/>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row>
    <row r="38" spans="1:61" s="867" customFormat="1" ht="45" x14ac:dyDescent="0.25">
      <c r="A38" s="1218"/>
      <c r="B38" s="1005" t="s">
        <v>131</v>
      </c>
      <c r="C38" s="1006" t="s">
        <v>398</v>
      </c>
      <c r="D38" s="1002" t="s">
        <v>398</v>
      </c>
      <c r="E38" s="865">
        <v>13993.198899999999</v>
      </c>
      <c r="F38" s="865">
        <v>13993.198899999999</v>
      </c>
      <c r="G38" s="866">
        <v>0</v>
      </c>
      <c r="H38" s="866">
        <v>13993.198899999999</v>
      </c>
      <c r="I38" s="866">
        <v>13963.396556290001</v>
      </c>
      <c r="J38" s="702">
        <v>0.99787022653483481</v>
      </c>
      <c r="K38" s="866">
        <v>7836.7634041000019</v>
      </c>
      <c r="L38" s="866">
        <v>29.80234370999824</v>
      </c>
      <c r="M38" s="865">
        <v>6126.6331521899992</v>
      </c>
      <c r="N38" s="702">
        <v>0.43782934809781054</v>
      </c>
      <c r="O38" s="865">
        <v>2516.85359367</v>
      </c>
      <c r="P38" s="702">
        <v>0.1798626326729337</v>
      </c>
      <c r="Q38" s="904">
        <v>2516.85359367</v>
      </c>
      <c r="R38" s="937">
        <v>18818.325957289999</v>
      </c>
      <c r="S38" s="930"/>
    </row>
    <row r="39" spans="1:61" ht="19.5" x14ac:dyDescent="0.25">
      <c r="A39" s="1219"/>
      <c r="B39" s="1196" t="s">
        <v>47</v>
      </c>
      <c r="C39" s="1197"/>
      <c r="D39" s="1198"/>
      <c r="E39" s="718">
        <v>22547.198899999999</v>
      </c>
      <c r="F39" s="719">
        <v>21815.198899999999</v>
      </c>
      <c r="G39" s="719">
        <v>0</v>
      </c>
      <c r="H39" s="719">
        <v>21815.198899999999</v>
      </c>
      <c r="I39" s="719">
        <v>20354.424937100001</v>
      </c>
      <c r="J39" s="720">
        <v>0.93303870528083988</v>
      </c>
      <c r="K39" s="719">
        <v>10371.870957100002</v>
      </c>
      <c r="L39" s="719">
        <v>1460.773962899998</v>
      </c>
      <c r="M39" s="718">
        <v>9982.5539799999988</v>
      </c>
      <c r="N39" s="720">
        <v>0.45759628531280544</v>
      </c>
      <c r="O39" s="718">
        <v>4188.5151078500003</v>
      </c>
      <c r="P39" s="720">
        <v>0.1919998587704832</v>
      </c>
      <c r="Q39" s="899" t="e">
        <v>#REF!</v>
      </c>
    </row>
    <row r="40" spans="1:61" ht="60" x14ac:dyDescent="0.25">
      <c r="A40" s="1218"/>
      <c r="B40" s="876" t="s">
        <v>512</v>
      </c>
      <c r="C40" s="864" t="s">
        <v>666</v>
      </c>
      <c r="D40" s="864" t="s">
        <v>575</v>
      </c>
      <c r="E40" s="865">
        <v>500</v>
      </c>
      <c r="F40" s="701">
        <v>500</v>
      </c>
      <c r="G40" s="701">
        <v>0</v>
      </c>
      <c r="H40" s="700">
        <v>500</v>
      </c>
      <c r="I40" s="701">
        <v>500</v>
      </c>
      <c r="J40" s="702">
        <v>0</v>
      </c>
      <c r="K40" s="700">
        <v>190.70819999999998</v>
      </c>
      <c r="L40" s="699">
        <v>0</v>
      </c>
      <c r="M40" s="703">
        <v>309.29180000000002</v>
      </c>
      <c r="N40" s="704">
        <v>0.61858360000000001</v>
      </c>
      <c r="O40" s="703">
        <v>211.605874</v>
      </c>
      <c r="P40" s="704">
        <v>0.423211748</v>
      </c>
      <c r="Q40" s="684" t="e">
        <v>#REF!</v>
      </c>
    </row>
    <row r="41" spans="1:61" ht="60" x14ac:dyDescent="0.25">
      <c r="A41" s="1218"/>
      <c r="B41" s="876" t="s">
        <v>515</v>
      </c>
      <c r="C41" s="864" t="s">
        <v>516</v>
      </c>
      <c r="D41" s="360" t="s">
        <v>576</v>
      </c>
      <c r="E41" s="865">
        <v>3000.3509140000001</v>
      </c>
      <c r="F41" s="701">
        <v>3000.3509140000001</v>
      </c>
      <c r="G41" s="701">
        <v>0</v>
      </c>
      <c r="H41" s="700">
        <v>3000.3509140000001</v>
      </c>
      <c r="I41" s="701">
        <v>2850.3509140000001</v>
      </c>
      <c r="J41" s="702">
        <v>0</v>
      </c>
      <c r="K41" s="700">
        <v>1220.044398</v>
      </c>
      <c r="L41" s="699">
        <v>150</v>
      </c>
      <c r="M41" s="703">
        <v>1630.3065160000001</v>
      </c>
      <c r="N41" s="704">
        <v>0.54337194639226793</v>
      </c>
      <c r="O41" s="703">
        <v>804.19001000000003</v>
      </c>
      <c r="P41" s="704">
        <v>0.26803198460805111</v>
      </c>
      <c r="Q41" s="684" t="e">
        <v>#REF!</v>
      </c>
    </row>
    <row r="42" spans="1:61" s="867" customFormat="1" ht="55.5" customHeight="1" x14ac:dyDescent="0.25">
      <c r="A42" s="1220"/>
      <c r="B42" s="876" t="s">
        <v>644</v>
      </c>
      <c r="C42" s="864" t="s">
        <v>647</v>
      </c>
      <c r="D42" s="360" t="s">
        <v>658</v>
      </c>
      <c r="E42" s="865">
        <v>1000</v>
      </c>
      <c r="F42" s="701">
        <v>1000</v>
      </c>
      <c r="G42" s="701">
        <v>0</v>
      </c>
      <c r="H42" s="700">
        <v>1000</v>
      </c>
      <c r="I42" s="701">
        <v>797.90377899999999</v>
      </c>
      <c r="J42" s="702">
        <v>0</v>
      </c>
      <c r="K42" s="700">
        <v>179.32017899999994</v>
      </c>
      <c r="L42" s="699">
        <v>202.09622100000001</v>
      </c>
      <c r="M42" s="703">
        <v>618.58360000000005</v>
      </c>
      <c r="N42" s="704">
        <v>0.61858360000000001</v>
      </c>
      <c r="O42" s="703">
        <v>384.34985899999998</v>
      </c>
      <c r="P42" s="704">
        <v>0.38434985899999996</v>
      </c>
      <c r="Q42" s="900" t="e">
        <v>#REF!</v>
      </c>
      <c r="R42" s="930"/>
      <c r="S42" s="930"/>
    </row>
    <row r="43" spans="1:61" s="867" customFormat="1" ht="53.25" customHeight="1" x14ac:dyDescent="0.25">
      <c r="A43" s="1220"/>
      <c r="B43" s="876" t="s">
        <v>506</v>
      </c>
      <c r="C43" s="864" t="s">
        <v>612</v>
      </c>
      <c r="D43" s="360" t="s">
        <v>659</v>
      </c>
      <c r="E43" s="865">
        <v>16146</v>
      </c>
      <c r="F43" s="701">
        <v>16146</v>
      </c>
      <c r="G43" s="701">
        <v>0</v>
      </c>
      <c r="H43" s="700">
        <v>16146</v>
      </c>
      <c r="I43" s="701">
        <v>12941.757498000001</v>
      </c>
      <c r="J43" s="702">
        <v>0</v>
      </c>
      <c r="K43" s="700">
        <v>2109.203716</v>
      </c>
      <c r="L43" s="699">
        <v>3204.2425019999991</v>
      </c>
      <c r="M43" s="703">
        <v>10832.553782000001</v>
      </c>
      <c r="N43" s="704">
        <v>0.67091253449770849</v>
      </c>
      <c r="O43" s="703">
        <v>3836.2057070000001</v>
      </c>
      <c r="P43" s="704">
        <v>0.23759480410008671</v>
      </c>
      <c r="Q43" s="900" t="e">
        <v>#REF!</v>
      </c>
      <c r="R43" s="930"/>
      <c r="S43" s="930"/>
    </row>
    <row r="44" spans="1:61" ht="30" customHeight="1" thickBot="1" x14ac:dyDescent="0.3">
      <c r="A44" s="1221"/>
      <c r="B44" s="1199" t="s">
        <v>82</v>
      </c>
      <c r="C44" s="1200"/>
      <c r="D44" s="1201"/>
      <c r="E44" s="725">
        <v>20646.350914000002</v>
      </c>
      <c r="F44" s="728">
        <v>20646.350914000002</v>
      </c>
      <c r="G44" s="728">
        <v>0</v>
      </c>
      <c r="H44" s="728">
        <v>20646.350914000002</v>
      </c>
      <c r="I44" s="728">
        <v>17090.012191000002</v>
      </c>
      <c r="J44" s="724">
        <v>0.82774976857588445</v>
      </c>
      <c r="K44" s="728">
        <v>3699.2764929999998</v>
      </c>
      <c r="L44" s="725">
        <v>3556.3387229999989</v>
      </c>
      <c r="M44" s="725">
        <v>13390.735698</v>
      </c>
      <c r="N44" s="724">
        <v>0.6485763878458507</v>
      </c>
      <c r="O44" s="725">
        <v>5236.3514500000001</v>
      </c>
      <c r="P44" s="724">
        <v>0.25362115910028943</v>
      </c>
      <c r="Q44" s="901" t="e">
        <v>#REF!</v>
      </c>
    </row>
    <row r="45" spans="1:61" ht="25.5" customHeight="1" thickBot="1" x14ac:dyDescent="0.3">
      <c r="A45" s="1222"/>
      <c r="B45" s="1144" t="s">
        <v>70</v>
      </c>
      <c r="C45" s="1145"/>
      <c r="D45" s="1146"/>
      <c r="E45" s="729">
        <v>43193.549813999998</v>
      </c>
      <c r="F45" s="730">
        <v>42461.549813999998</v>
      </c>
      <c r="G45" s="730">
        <v>0</v>
      </c>
      <c r="H45" s="730">
        <v>42461.549813999998</v>
      </c>
      <c r="I45" s="730">
        <v>37444.437128100006</v>
      </c>
      <c r="J45" s="731">
        <v>0.88184339224834885</v>
      </c>
      <c r="K45" s="730">
        <v>14071.147450100001</v>
      </c>
      <c r="L45" s="729">
        <v>5017.1126858999924</v>
      </c>
      <c r="M45" s="729">
        <v>23373.289678000001</v>
      </c>
      <c r="N45" s="731">
        <v>0.55045776191366413</v>
      </c>
      <c r="O45" s="729">
        <v>9424.8665578500004</v>
      </c>
      <c r="P45" s="731">
        <v>0.22196237770724345</v>
      </c>
      <c r="Q45" s="897" t="e">
        <v>#REF!</v>
      </c>
    </row>
    <row r="46" spans="1:61" s="249" customFormat="1" ht="41.25" customHeight="1" thickBot="1" x14ac:dyDescent="0.3">
      <c r="A46" s="944"/>
      <c r="B46" s="945"/>
      <c r="C46" s="945"/>
      <c r="D46" s="946"/>
      <c r="E46" s="947"/>
      <c r="F46" s="948"/>
      <c r="G46" s="948"/>
      <c r="H46" s="948"/>
      <c r="I46" s="948"/>
      <c r="J46" s="949"/>
      <c r="K46" s="948"/>
      <c r="L46" s="947"/>
      <c r="M46" s="947"/>
      <c r="N46" s="949"/>
      <c r="O46" s="947"/>
      <c r="P46" s="950"/>
      <c r="Q46" s="951"/>
      <c r="R46" s="952"/>
      <c r="S46" s="952"/>
    </row>
    <row r="47" spans="1:61" ht="44.25" customHeight="1" x14ac:dyDescent="0.25">
      <c r="A47" s="537" t="s">
        <v>6</v>
      </c>
      <c r="B47" s="555" t="s">
        <v>7</v>
      </c>
      <c r="C47" s="536" t="s">
        <v>620</v>
      </c>
      <c r="D47" s="538" t="s">
        <v>568</v>
      </c>
      <c r="E47" s="553" t="s">
        <v>94</v>
      </c>
      <c r="F47" s="538" t="s">
        <v>172</v>
      </c>
      <c r="G47" s="538" t="s">
        <v>618</v>
      </c>
      <c r="H47" s="538" t="s">
        <v>619</v>
      </c>
      <c r="I47" s="538" t="s">
        <v>24</v>
      </c>
      <c r="J47" s="539" t="s">
        <v>450</v>
      </c>
      <c r="K47" s="538" t="s">
        <v>177</v>
      </c>
      <c r="L47" s="538" t="s">
        <v>174</v>
      </c>
      <c r="M47" s="538" t="s">
        <v>25</v>
      </c>
      <c r="N47" s="538" t="s">
        <v>43</v>
      </c>
      <c r="O47" s="538" t="s">
        <v>80</v>
      </c>
      <c r="P47" s="556" t="s">
        <v>375</v>
      </c>
      <c r="Q47" s="943"/>
    </row>
    <row r="48" spans="1:61" s="249" customFormat="1" ht="109.5" customHeight="1" x14ac:dyDescent="0.25">
      <c r="A48" s="1233" t="s">
        <v>625</v>
      </c>
      <c r="B48" s="814" t="s">
        <v>521</v>
      </c>
      <c r="C48" s="1035" t="s">
        <v>522</v>
      </c>
      <c r="D48" s="877" t="s">
        <v>577</v>
      </c>
      <c r="E48" s="865">
        <v>1500</v>
      </c>
      <c r="F48" s="865">
        <v>1500</v>
      </c>
      <c r="G48" s="703">
        <v>0</v>
      </c>
      <c r="H48" s="703">
        <v>1500</v>
      </c>
      <c r="I48" s="703">
        <v>1126.804946</v>
      </c>
      <c r="J48" s="702">
        <v>0.75120329733333335</v>
      </c>
      <c r="K48" s="700">
        <v>70.129198999999971</v>
      </c>
      <c r="L48" s="703">
        <v>373.19505400000003</v>
      </c>
      <c r="M48" s="703">
        <v>1056.675747</v>
      </c>
      <c r="N48" s="702">
        <v>0.70445049800000004</v>
      </c>
      <c r="O48" s="703">
        <v>531.88400100000001</v>
      </c>
      <c r="P48" s="703">
        <v>0.35458933400000003</v>
      </c>
      <c r="Q48" s="686"/>
      <c r="R48" s="930"/>
      <c r="S48" s="930"/>
    </row>
    <row r="49" spans="1:19" ht="26.25" customHeight="1" x14ac:dyDescent="0.25">
      <c r="A49" s="1218"/>
      <c r="B49" s="1202" t="s">
        <v>610</v>
      </c>
      <c r="C49" s="1202"/>
      <c r="D49" s="732"/>
      <c r="E49" s="709">
        <v>1500</v>
      </c>
      <c r="F49" s="709">
        <v>1500</v>
      </c>
      <c r="G49" s="709">
        <v>0</v>
      </c>
      <c r="H49" s="709">
        <v>1500</v>
      </c>
      <c r="I49" s="709">
        <v>1126.804946</v>
      </c>
      <c r="J49" s="711">
        <v>0.75120329733333335</v>
      </c>
      <c r="K49" s="709">
        <v>70.129198999999971</v>
      </c>
      <c r="L49" s="709">
        <v>373.19505400000003</v>
      </c>
      <c r="M49" s="709">
        <v>1056.675747</v>
      </c>
      <c r="N49" s="711">
        <v>0.70445049800000004</v>
      </c>
      <c r="O49" s="709">
        <v>531.88400100000001</v>
      </c>
      <c r="P49" s="709">
        <v>0.35458933400000003</v>
      </c>
      <c r="Q49" s="685"/>
    </row>
    <row r="50" spans="1:19" ht="26.25" customHeight="1" thickBot="1" x14ac:dyDescent="0.3">
      <c r="A50" s="1234"/>
      <c r="B50" s="1203" t="s">
        <v>611</v>
      </c>
      <c r="C50" s="1203"/>
      <c r="D50" s="733"/>
      <c r="E50" s="734">
        <v>1500</v>
      </c>
      <c r="F50" s="734">
        <v>1500</v>
      </c>
      <c r="G50" s="734">
        <v>0</v>
      </c>
      <c r="H50" s="734">
        <v>1500</v>
      </c>
      <c r="I50" s="734">
        <v>1126.804946</v>
      </c>
      <c r="J50" s="734">
        <v>0.75120329733333335</v>
      </c>
      <c r="K50" s="734">
        <v>70.129198999999971</v>
      </c>
      <c r="L50" s="734">
        <v>373.19505400000003</v>
      </c>
      <c r="M50" s="734">
        <v>1056.675747</v>
      </c>
      <c r="N50" s="735">
        <v>0.70445049800000004</v>
      </c>
      <c r="O50" s="734">
        <v>531.88400100000001</v>
      </c>
      <c r="P50" s="735">
        <v>0.35458933400000003</v>
      </c>
      <c r="Q50" s="685"/>
    </row>
    <row r="51" spans="1:19" ht="20.25" customHeight="1" thickBot="1" x14ac:dyDescent="0.3">
      <c r="A51" s="1175" t="s">
        <v>669</v>
      </c>
      <c r="B51" s="1175"/>
      <c r="C51" s="1175"/>
      <c r="D51" s="1175"/>
      <c r="E51" s="1175"/>
      <c r="F51" s="1175"/>
      <c r="G51" s="1175"/>
      <c r="H51" s="1175"/>
      <c r="I51" s="1175"/>
      <c r="J51" s="1175"/>
      <c r="K51" s="1175"/>
      <c r="L51" s="1175"/>
      <c r="M51" s="1175"/>
      <c r="N51" s="1175"/>
      <c r="O51" s="1175"/>
      <c r="P51" s="1175"/>
      <c r="Q51" s="627"/>
    </row>
    <row r="52" spans="1:19" s="255" customFormat="1" ht="48.75" customHeight="1" thickBot="1" x14ac:dyDescent="0.3">
      <c r="A52" s="537" t="s">
        <v>6</v>
      </c>
      <c r="B52" s="555" t="s">
        <v>7</v>
      </c>
      <c r="C52" s="536" t="s">
        <v>620</v>
      </c>
      <c r="D52" s="538" t="s">
        <v>568</v>
      </c>
      <c r="E52" s="553" t="s">
        <v>94</v>
      </c>
      <c r="F52" s="538" t="s">
        <v>172</v>
      </c>
      <c r="G52" s="538" t="s">
        <v>618</v>
      </c>
      <c r="H52" s="538" t="s">
        <v>619</v>
      </c>
      <c r="I52" s="538" t="s">
        <v>24</v>
      </c>
      <c r="J52" s="539" t="s">
        <v>450</v>
      </c>
      <c r="K52" s="538" t="s">
        <v>177</v>
      </c>
      <c r="L52" s="538" t="s">
        <v>174</v>
      </c>
      <c r="M52" s="538" t="s">
        <v>25</v>
      </c>
      <c r="N52" s="538" t="s">
        <v>43</v>
      </c>
      <c r="O52" s="538" t="s">
        <v>80</v>
      </c>
      <c r="P52" s="556" t="s">
        <v>375</v>
      </c>
      <c r="Q52" s="902" t="s">
        <v>28</v>
      </c>
      <c r="R52" s="931"/>
      <c r="S52" s="931"/>
    </row>
    <row r="53" spans="1:19" ht="27" customHeight="1" x14ac:dyDescent="0.25">
      <c r="A53" s="1231" t="s">
        <v>302</v>
      </c>
      <c r="B53" s="837" t="s">
        <v>102</v>
      </c>
      <c r="C53" s="815" t="s">
        <v>103</v>
      </c>
      <c r="D53" s="815" t="s">
        <v>103</v>
      </c>
      <c r="E53" s="736">
        <v>2704</v>
      </c>
      <c r="F53" s="736">
        <v>2704</v>
      </c>
      <c r="G53" s="737">
        <v>0</v>
      </c>
      <c r="H53" s="737">
        <v>2704</v>
      </c>
      <c r="I53" s="737">
        <v>2704</v>
      </c>
      <c r="J53" s="738">
        <v>1</v>
      </c>
      <c r="K53" s="866">
        <v>1766.1636840000001</v>
      </c>
      <c r="L53" s="736">
        <v>0</v>
      </c>
      <c r="M53" s="703">
        <v>937.83631600000001</v>
      </c>
      <c r="N53" s="738">
        <v>0.3468329571005917</v>
      </c>
      <c r="O53" s="703">
        <v>937.83631600000001</v>
      </c>
      <c r="P53" s="708">
        <v>0.3468329571005917</v>
      </c>
      <c r="Q53" s="903" t="e">
        <v>#REF!</v>
      </c>
    </row>
    <row r="54" spans="1:19" ht="42" customHeight="1" x14ac:dyDescent="0.25">
      <c r="A54" s="1219"/>
      <c r="B54" s="837" t="s">
        <v>104</v>
      </c>
      <c r="C54" s="687" t="s">
        <v>105</v>
      </c>
      <c r="D54" s="688" t="s">
        <v>105</v>
      </c>
      <c r="E54" s="736">
        <v>890</v>
      </c>
      <c r="F54" s="737">
        <v>890</v>
      </c>
      <c r="G54" s="737">
        <v>0</v>
      </c>
      <c r="H54" s="737">
        <v>890</v>
      </c>
      <c r="I54" s="737">
        <v>889.90655815000002</v>
      </c>
      <c r="J54" s="738">
        <v>0.99989500915730345</v>
      </c>
      <c r="K54" s="737">
        <v>461.62282015</v>
      </c>
      <c r="L54" s="736">
        <v>9.3441849999976512E-2</v>
      </c>
      <c r="M54" s="736">
        <v>428.28373800000003</v>
      </c>
      <c r="N54" s="738">
        <v>0.48121768314606744</v>
      </c>
      <c r="O54" s="699">
        <v>428.28373800000003</v>
      </c>
      <c r="P54" s="708">
        <v>0.48121768314606744</v>
      </c>
      <c r="Q54" s="903" t="e">
        <v>#REF!</v>
      </c>
    </row>
    <row r="55" spans="1:19" ht="38.25" customHeight="1" x14ac:dyDescent="0.25">
      <c r="A55" s="1219"/>
      <c r="B55" s="837" t="s">
        <v>100</v>
      </c>
      <c r="C55" s="687" t="s">
        <v>101</v>
      </c>
      <c r="D55" s="688" t="s">
        <v>101</v>
      </c>
      <c r="E55" s="736">
        <v>7429</v>
      </c>
      <c r="F55" s="736">
        <v>7429</v>
      </c>
      <c r="G55" s="737">
        <v>0</v>
      </c>
      <c r="H55" s="737">
        <v>7429</v>
      </c>
      <c r="I55" s="737">
        <v>7329</v>
      </c>
      <c r="J55" s="738">
        <v>0.98653923812087763</v>
      </c>
      <c r="K55" s="866">
        <v>4342.1670649999996</v>
      </c>
      <c r="L55" s="736">
        <v>100</v>
      </c>
      <c r="M55" s="703">
        <v>2986.8329349999999</v>
      </c>
      <c r="N55" s="738">
        <v>0.40205046910755149</v>
      </c>
      <c r="O55" s="703">
        <v>2984.2179930000002</v>
      </c>
      <c r="P55" s="708">
        <v>0.40169847799165437</v>
      </c>
      <c r="Q55" s="903" t="e">
        <v>#REF!</v>
      </c>
    </row>
    <row r="56" spans="1:19" ht="24" customHeight="1" x14ac:dyDescent="0.25">
      <c r="A56" s="1219"/>
      <c r="B56" s="1187" t="s">
        <v>46</v>
      </c>
      <c r="C56" s="1187"/>
      <c r="D56" s="739" t="s">
        <v>390</v>
      </c>
      <c r="E56" s="718">
        <v>11023</v>
      </c>
      <c r="F56" s="718">
        <v>11023</v>
      </c>
      <c r="G56" s="718">
        <v>0</v>
      </c>
      <c r="H56" s="718">
        <v>11023</v>
      </c>
      <c r="I56" s="718">
        <v>10922.90655815</v>
      </c>
      <c r="J56" s="720">
        <v>0.99091958252290668</v>
      </c>
      <c r="K56" s="718">
        <v>6569.9535691499996</v>
      </c>
      <c r="L56" s="718">
        <v>100.09344184999998</v>
      </c>
      <c r="M56" s="718">
        <v>4352.9529889999994</v>
      </c>
      <c r="N56" s="720">
        <v>0.39489730463576156</v>
      </c>
      <c r="O56" s="718">
        <v>4350.3380470000002</v>
      </c>
      <c r="P56" s="720">
        <v>0.39466007865372404</v>
      </c>
      <c r="Q56" s="899" t="e">
        <v>#REF!</v>
      </c>
    </row>
    <row r="57" spans="1:19" s="867" customFormat="1" ht="59.25" customHeight="1" x14ac:dyDescent="0.25">
      <c r="A57" s="1219"/>
      <c r="B57" s="1005" t="s">
        <v>423</v>
      </c>
      <c r="C57" s="864" t="s">
        <v>424</v>
      </c>
      <c r="D57" s="864" t="s">
        <v>424</v>
      </c>
      <c r="E57" s="865">
        <v>4265.0564469999999</v>
      </c>
      <c r="F57" s="865">
        <v>4265.0564469999999</v>
      </c>
      <c r="G57" s="866">
        <v>0</v>
      </c>
      <c r="H57" s="866">
        <v>4265.0564469999999</v>
      </c>
      <c r="I57" s="701">
        <v>4262.6323117399997</v>
      </c>
      <c r="J57" s="702">
        <v>0.99943162879785441</v>
      </c>
      <c r="K57" s="866">
        <v>1212.6744468199995</v>
      </c>
      <c r="L57" s="865">
        <v>2.4241352600001846</v>
      </c>
      <c r="M57" s="703">
        <v>3049.9578649200002</v>
      </c>
      <c r="N57" s="702">
        <v>0.71510375133846393</v>
      </c>
      <c r="O57" s="699">
        <v>1780.32934593</v>
      </c>
      <c r="P57" s="702">
        <v>0.41742222361025649</v>
      </c>
      <c r="Q57" s="904" t="e">
        <v>#REF!</v>
      </c>
      <c r="R57" s="1046">
        <v>15848.647795739998</v>
      </c>
      <c r="S57" s="1046"/>
    </row>
    <row r="58" spans="1:19" ht="35.25" customHeight="1" x14ac:dyDescent="0.25">
      <c r="A58" s="1219"/>
      <c r="B58" s="1187" t="s">
        <v>169</v>
      </c>
      <c r="C58" s="1187"/>
      <c r="D58" s="739" t="s">
        <v>169</v>
      </c>
      <c r="E58" s="718">
        <v>4265.0564469999999</v>
      </c>
      <c r="F58" s="718">
        <v>4265.0564469999999</v>
      </c>
      <c r="G58" s="718">
        <v>0</v>
      </c>
      <c r="H58" s="718">
        <v>4265.0564469999999</v>
      </c>
      <c r="I58" s="718">
        <v>4262.6323117399997</v>
      </c>
      <c r="J58" s="720">
        <v>0.99943162879785441</v>
      </c>
      <c r="K58" s="718">
        <v>1212.6744468199995</v>
      </c>
      <c r="L58" s="718">
        <v>2.4241352600001846</v>
      </c>
      <c r="M58" s="718">
        <v>3049.9578649200002</v>
      </c>
      <c r="N58" s="720">
        <v>0.71510375133846393</v>
      </c>
      <c r="O58" s="718">
        <v>1780.32934593</v>
      </c>
      <c r="P58" s="720">
        <v>0.41742222361025649</v>
      </c>
      <c r="Q58" s="899" t="e">
        <v>#REF!</v>
      </c>
      <c r="R58" s="937"/>
      <c r="S58" s="932"/>
    </row>
    <row r="59" spans="1:19" s="249" customFormat="1" ht="45" x14ac:dyDescent="0.25">
      <c r="A59" s="1219"/>
      <c r="B59" s="1005" t="s">
        <v>114</v>
      </c>
      <c r="C59" s="864" t="s">
        <v>35</v>
      </c>
      <c r="D59" s="864" t="s">
        <v>35</v>
      </c>
      <c r="E59" s="865">
        <v>71777</v>
      </c>
      <c r="F59" s="865">
        <v>71777</v>
      </c>
      <c r="G59" s="701">
        <v>0</v>
      </c>
      <c r="H59" s="701">
        <v>71777</v>
      </c>
      <c r="I59" s="701">
        <v>60634.236864050006</v>
      </c>
      <c r="J59" s="704">
        <v>0.84475858372528811</v>
      </c>
      <c r="K59" s="701">
        <v>30429.126974220002</v>
      </c>
      <c r="L59" s="703">
        <v>11142.763135949994</v>
      </c>
      <c r="M59" s="703">
        <v>30205.109889830004</v>
      </c>
      <c r="N59" s="704">
        <v>0.42081878442718423</v>
      </c>
      <c r="O59" s="703">
        <v>12196.108938000001</v>
      </c>
      <c r="P59" s="704">
        <v>0.1699166716078967</v>
      </c>
      <c r="Q59" s="888" t="e">
        <v>#REF!</v>
      </c>
      <c r="R59" s="952"/>
      <c r="S59" s="952"/>
    </row>
    <row r="60" spans="1:19" ht="19.5" x14ac:dyDescent="0.25">
      <c r="A60" s="1219"/>
      <c r="B60" s="1187" t="s">
        <v>47</v>
      </c>
      <c r="C60" s="1187"/>
      <c r="D60" s="739" t="s">
        <v>47</v>
      </c>
      <c r="E60" s="718">
        <v>71777</v>
      </c>
      <c r="F60" s="718">
        <v>71777</v>
      </c>
      <c r="G60" s="718">
        <v>0</v>
      </c>
      <c r="H60" s="718">
        <v>71777</v>
      </c>
      <c r="I60" s="718">
        <v>60634.236864050006</v>
      </c>
      <c r="J60" s="720">
        <v>0.84475858372528811</v>
      </c>
      <c r="K60" s="719">
        <v>30429.126974220002</v>
      </c>
      <c r="L60" s="719">
        <v>11142.763135949994</v>
      </c>
      <c r="M60" s="719">
        <v>30205.109889830004</v>
      </c>
      <c r="N60" s="720">
        <v>0.42081878442718423</v>
      </c>
      <c r="O60" s="718">
        <v>12196.108938000001</v>
      </c>
      <c r="P60" s="720">
        <v>0.1699166716078967</v>
      </c>
      <c r="Q60" s="899" t="e">
        <v>#REF!</v>
      </c>
    </row>
    <row r="61" spans="1:19" s="249" customFormat="1" ht="27" customHeight="1" x14ac:dyDescent="0.25">
      <c r="A61" s="1219"/>
      <c r="B61" s="1005" t="s">
        <v>145</v>
      </c>
      <c r="C61" s="864" t="s">
        <v>146</v>
      </c>
      <c r="D61" s="864" t="s">
        <v>146</v>
      </c>
      <c r="E61" s="865">
        <v>98</v>
      </c>
      <c r="F61" s="865">
        <v>98</v>
      </c>
      <c r="G61" s="701">
        <v>0</v>
      </c>
      <c r="H61" s="701">
        <v>98</v>
      </c>
      <c r="I61" s="737">
        <v>0</v>
      </c>
      <c r="J61" s="704">
        <v>0</v>
      </c>
      <c r="K61" s="701">
        <v>0</v>
      </c>
      <c r="L61" s="703">
        <v>98</v>
      </c>
      <c r="M61" s="703">
        <v>0</v>
      </c>
      <c r="N61" s="704">
        <v>0</v>
      </c>
      <c r="O61" s="703">
        <v>0</v>
      </c>
      <c r="P61" s="704">
        <v>0</v>
      </c>
      <c r="Q61" s="888" t="e">
        <v>#REF!</v>
      </c>
      <c r="R61" s="930"/>
      <c r="S61" s="930"/>
    </row>
    <row r="62" spans="1:19" ht="19.5" x14ac:dyDescent="0.25">
      <c r="A62" s="1219"/>
      <c r="B62" s="1187" t="s">
        <v>595</v>
      </c>
      <c r="C62" s="1187"/>
      <c r="D62" s="740"/>
      <c r="E62" s="718">
        <v>98</v>
      </c>
      <c r="F62" s="719">
        <v>98</v>
      </c>
      <c r="G62" s="719">
        <v>0</v>
      </c>
      <c r="H62" s="719">
        <v>98</v>
      </c>
      <c r="I62" s="719">
        <v>0</v>
      </c>
      <c r="J62" s="720">
        <v>0</v>
      </c>
      <c r="K62" s="719">
        <v>0</v>
      </c>
      <c r="L62" s="718">
        <v>98</v>
      </c>
      <c r="M62" s="718">
        <v>0</v>
      </c>
      <c r="N62" s="720">
        <v>0</v>
      </c>
      <c r="O62" s="718">
        <v>0</v>
      </c>
      <c r="P62" s="720">
        <v>0</v>
      </c>
      <c r="Q62" s="899" t="e">
        <v>#REF!</v>
      </c>
    </row>
    <row r="63" spans="1:19" ht="90" x14ac:dyDescent="0.25">
      <c r="A63" s="1219"/>
      <c r="B63" s="1005" t="s">
        <v>567</v>
      </c>
      <c r="C63" s="864" t="s">
        <v>665</v>
      </c>
      <c r="D63" s="864" t="s">
        <v>578</v>
      </c>
      <c r="E63" s="865">
        <v>2000</v>
      </c>
      <c r="F63" s="865">
        <v>2000</v>
      </c>
      <c r="G63" s="701">
        <v>0</v>
      </c>
      <c r="H63" s="701">
        <v>2000</v>
      </c>
      <c r="I63" s="737">
        <v>1835.2850000000001</v>
      </c>
      <c r="J63" s="704">
        <v>0.91764250000000003</v>
      </c>
      <c r="K63" s="701">
        <v>1550</v>
      </c>
      <c r="L63" s="703">
        <v>164.71499999999992</v>
      </c>
      <c r="M63" s="703">
        <v>285.28500000000003</v>
      </c>
      <c r="N63" s="704">
        <v>0.14264250000000001</v>
      </c>
      <c r="O63" s="703">
        <v>121.13639999999999</v>
      </c>
      <c r="P63" s="704">
        <v>6.0568199999999996E-2</v>
      </c>
      <c r="Q63" s="684" t="e">
        <v>#REF!</v>
      </c>
    </row>
    <row r="64" spans="1:19" ht="20.25" thickBot="1" x14ac:dyDescent="0.3">
      <c r="A64" s="1219"/>
      <c r="B64" s="1158" t="s">
        <v>82</v>
      </c>
      <c r="C64" s="1158"/>
      <c r="D64" s="741" t="s">
        <v>82</v>
      </c>
      <c r="E64" s="725">
        <v>2000</v>
      </c>
      <c r="F64" s="728">
        <v>2000</v>
      </c>
      <c r="G64" s="728">
        <v>0</v>
      </c>
      <c r="H64" s="728">
        <v>2000</v>
      </c>
      <c r="I64" s="728">
        <v>1835.2850000000001</v>
      </c>
      <c r="J64" s="724">
        <v>0.91764250000000003</v>
      </c>
      <c r="K64" s="728">
        <v>1550</v>
      </c>
      <c r="L64" s="728">
        <v>164.71499999999992</v>
      </c>
      <c r="M64" s="725">
        <v>285.28500000000003</v>
      </c>
      <c r="N64" s="724">
        <v>0.14264250000000001</v>
      </c>
      <c r="O64" s="725">
        <v>121.13639999999999</v>
      </c>
      <c r="P64" s="724">
        <v>6.0568199999999996E-2</v>
      </c>
      <c r="Q64" s="906" t="e">
        <v>#REF!</v>
      </c>
    </row>
    <row r="65" spans="1:19" ht="27" customHeight="1" thickBot="1" x14ac:dyDescent="0.3">
      <c r="A65" s="1232"/>
      <c r="B65" s="1143" t="s">
        <v>70</v>
      </c>
      <c r="C65" s="1141"/>
      <c r="D65" s="1142"/>
      <c r="E65" s="742">
        <v>89163.056446999995</v>
      </c>
      <c r="F65" s="743">
        <v>89163.056446999995</v>
      </c>
      <c r="G65" s="743">
        <v>0</v>
      </c>
      <c r="H65" s="743">
        <v>89163.056446999995</v>
      </c>
      <c r="I65" s="743">
        <v>77655.060733940016</v>
      </c>
      <c r="J65" s="744">
        <v>0.87093314011840184</v>
      </c>
      <c r="K65" s="743">
        <v>39761.754990189998</v>
      </c>
      <c r="L65" s="742">
        <v>11507.995713059994</v>
      </c>
      <c r="M65" s="742">
        <v>37893.305743750003</v>
      </c>
      <c r="N65" s="744">
        <v>0.42498886033897249</v>
      </c>
      <c r="O65" s="742">
        <v>18447.912730930002</v>
      </c>
      <c r="P65" s="744">
        <v>0.20690085631929575</v>
      </c>
      <c r="Q65" s="897" t="e">
        <v>#REF!</v>
      </c>
    </row>
    <row r="66" spans="1:19" ht="21.75" customHeight="1" thickBot="1" x14ac:dyDescent="0.3">
      <c r="A66" s="1175" t="s">
        <v>669</v>
      </c>
      <c r="B66" s="1175"/>
      <c r="C66" s="1175"/>
      <c r="D66" s="1175"/>
      <c r="E66" s="1175"/>
      <c r="F66" s="1175"/>
      <c r="G66" s="1175"/>
      <c r="H66" s="1175"/>
      <c r="I66" s="1175"/>
      <c r="J66" s="1175"/>
      <c r="K66" s="1175"/>
      <c r="L66" s="1175"/>
      <c r="M66" s="1175"/>
      <c r="N66" s="1175"/>
      <c r="O66" s="1175"/>
      <c r="P66" s="1175"/>
    </row>
    <row r="67" spans="1:19" s="255" customFormat="1" ht="47.25" customHeight="1" thickBot="1" x14ac:dyDescent="0.3">
      <c r="A67" s="537" t="s">
        <v>6</v>
      </c>
      <c r="B67" s="555" t="s">
        <v>7</v>
      </c>
      <c r="C67" s="536" t="s">
        <v>620</v>
      </c>
      <c r="D67" s="538" t="s">
        <v>568</v>
      </c>
      <c r="E67" s="553" t="s">
        <v>94</v>
      </c>
      <c r="F67" s="538" t="s">
        <v>172</v>
      </c>
      <c r="G67" s="538" t="s">
        <v>618</v>
      </c>
      <c r="H67" s="538" t="s">
        <v>619</v>
      </c>
      <c r="I67" s="538" t="s">
        <v>24</v>
      </c>
      <c r="J67" s="539" t="s">
        <v>450</v>
      </c>
      <c r="K67" s="538" t="s">
        <v>177</v>
      </c>
      <c r="L67" s="538" t="s">
        <v>174</v>
      </c>
      <c r="M67" s="538" t="s">
        <v>25</v>
      </c>
      <c r="N67" s="538" t="s">
        <v>43</v>
      </c>
      <c r="O67" s="538" t="s">
        <v>80</v>
      </c>
      <c r="P67" s="556" t="s">
        <v>375</v>
      </c>
      <c r="Q67" s="892" t="s">
        <v>28</v>
      </c>
      <c r="R67" s="931"/>
      <c r="S67" s="931"/>
    </row>
    <row r="68" spans="1:19" ht="102" customHeight="1" x14ac:dyDescent="0.25">
      <c r="A68" s="1225" t="s">
        <v>410</v>
      </c>
      <c r="B68" s="838" t="s">
        <v>142</v>
      </c>
      <c r="C68" s="594" t="s">
        <v>84</v>
      </c>
      <c r="D68" s="1007" t="s">
        <v>84</v>
      </c>
      <c r="E68" s="745">
        <v>1884</v>
      </c>
      <c r="F68" s="745">
        <v>1884</v>
      </c>
      <c r="G68" s="745">
        <v>0</v>
      </c>
      <c r="H68" s="745">
        <v>1884</v>
      </c>
      <c r="I68" s="716">
        <v>1745.7983899999999</v>
      </c>
      <c r="J68" s="702">
        <v>0.92664458067940547</v>
      </c>
      <c r="K68" s="700">
        <v>62.231187999999975</v>
      </c>
      <c r="L68" s="745">
        <v>138.20161000000007</v>
      </c>
      <c r="M68" s="745">
        <v>1683.567202</v>
      </c>
      <c r="N68" s="702">
        <v>0.89361316454352435</v>
      </c>
      <c r="O68" s="745">
        <v>787.111673</v>
      </c>
      <c r="P68" s="702">
        <v>0.41778751220806792</v>
      </c>
      <c r="Q68" s="907" t="e">
        <v>#REF!</v>
      </c>
    </row>
    <row r="69" spans="1:19" ht="23.25" customHeight="1" x14ac:dyDescent="0.25">
      <c r="A69" s="1226"/>
      <c r="B69" s="1148" t="s">
        <v>47</v>
      </c>
      <c r="C69" s="1149"/>
      <c r="D69" s="739" t="s">
        <v>47</v>
      </c>
      <c r="E69" s="718">
        <v>1884</v>
      </c>
      <c r="F69" s="719">
        <v>1884</v>
      </c>
      <c r="G69" s="719">
        <v>0</v>
      </c>
      <c r="H69" s="719">
        <v>1884</v>
      </c>
      <c r="I69" s="719">
        <v>1745.7983899999999</v>
      </c>
      <c r="J69" s="720">
        <v>0.92664458067940547</v>
      </c>
      <c r="K69" s="719">
        <v>62.231187999999975</v>
      </c>
      <c r="L69" s="718">
        <v>138.20161000000007</v>
      </c>
      <c r="M69" s="718">
        <v>1683.567202</v>
      </c>
      <c r="N69" s="720">
        <v>0.89361316454352435</v>
      </c>
      <c r="O69" s="718">
        <v>787.111673</v>
      </c>
      <c r="P69" s="720">
        <v>0.41778751220806792</v>
      </c>
      <c r="Q69" s="899" t="e">
        <v>#REF!</v>
      </c>
    </row>
    <row r="70" spans="1:19" ht="103.5" customHeight="1" x14ac:dyDescent="0.25">
      <c r="A70" s="1226"/>
      <c r="B70" s="839" t="s">
        <v>547</v>
      </c>
      <c r="C70" s="595" t="s">
        <v>545</v>
      </c>
      <c r="D70" s="541" t="s">
        <v>579</v>
      </c>
      <c r="E70" s="865">
        <v>1500</v>
      </c>
      <c r="F70" s="865">
        <v>1500</v>
      </c>
      <c r="G70" s="865">
        <v>0</v>
      </c>
      <c r="H70" s="865">
        <v>1500</v>
      </c>
      <c r="I70" s="866">
        <v>948.45523300000002</v>
      </c>
      <c r="J70" s="702">
        <v>0.63230348866666664</v>
      </c>
      <c r="K70" s="700">
        <v>100</v>
      </c>
      <c r="L70" s="699">
        <v>551.54476699999998</v>
      </c>
      <c r="M70" s="699">
        <v>848.45523300000002</v>
      </c>
      <c r="N70" s="702">
        <v>0.56563682199999998</v>
      </c>
      <c r="O70" s="699">
        <v>329.94973099999999</v>
      </c>
      <c r="P70" s="702">
        <v>0.21996648733333332</v>
      </c>
      <c r="Q70" s="684" t="e">
        <v>#REF!</v>
      </c>
    </row>
    <row r="71" spans="1:19" ht="27.75" customHeight="1" thickBot="1" x14ac:dyDescent="0.3">
      <c r="A71" s="1226"/>
      <c r="B71" s="1155" t="s">
        <v>82</v>
      </c>
      <c r="C71" s="1156"/>
      <c r="D71" s="741" t="s">
        <v>82</v>
      </c>
      <c r="E71" s="725">
        <v>1500</v>
      </c>
      <c r="F71" s="728">
        <v>1500</v>
      </c>
      <c r="G71" s="728">
        <v>0</v>
      </c>
      <c r="H71" s="728">
        <v>1500</v>
      </c>
      <c r="I71" s="728">
        <v>948.45523300000002</v>
      </c>
      <c r="J71" s="724">
        <v>0.63230348866666664</v>
      </c>
      <c r="K71" s="728">
        <v>100</v>
      </c>
      <c r="L71" s="725">
        <v>551.54476699999998</v>
      </c>
      <c r="M71" s="725">
        <v>848.45523300000002</v>
      </c>
      <c r="N71" s="724">
        <v>0.56563682199999998</v>
      </c>
      <c r="O71" s="725">
        <v>329.94973099999999</v>
      </c>
      <c r="P71" s="724">
        <v>0.21996648733333332</v>
      </c>
      <c r="Q71" s="901" t="e">
        <v>#REF!</v>
      </c>
    </row>
    <row r="72" spans="1:19" ht="35.25" customHeight="1" thickBot="1" x14ac:dyDescent="0.3">
      <c r="A72" s="1227"/>
      <c r="B72" s="1138" t="s">
        <v>70</v>
      </c>
      <c r="C72" s="1139"/>
      <c r="D72" s="1140"/>
      <c r="E72" s="726">
        <v>3384</v>
      </c>
      <c r="F72" s="727">
        <v>3384</v>
      </c>
      <c r="G72" s="727">
        <v>0</v>
      </c>
      <c r="H72" s="727">
        <v>3384</v>
      </c>
      <c r="I72" s="727">
        <v>2694.2536230000001</v>
      </c>
      <c r="J72" s="626">
        <v>0.79617423847517732</v>
      </c>
      <c r="K72" s="727">
        <v>162.23118799999997</v>
      </c>
      <c r="L72" s="726">
        <v>689.74637699999994</v>
      </c>
      <c r="M72" s="726">
        <v>2532.0224349999999</v>
      </c>
      <c r="N72" s="626">
        <v>0.74823358008274232</v>
      </c>
      <c r="O72" s="726">
        <v>1117.061404</v>
      </c>
      <c r="P72" s="626">
        <v>0.33010088770685581</v>
      </c>
      <c r="Q72" s="897" t="e">
        <v>#REF!</v>
      </c>
    </row>
    <row r="73" spans="1:19" ht="21.75" customHeight="1" thickBot="1" x14ac:dyDescent="0.3">
      <c r="A73" s="1175" t="s">
        <v>669</v>
      </c>
      <c r="B73" s="1175"/>
      <c r="C73" s="1175"/>
      <c r="D73" s="1175"/>
      <c r="E73" s="1175"/>
      <c r="F73" s="1175"/>
      <c r="G73" s="1175"/>
      <c r="H73" s="1175"/>
      <c r="I73" s="1175"/>
      <c r="J73" s="1175"/>
      <c r="K73" s="1175"/>
      <c r="L73" s="1175"/>
      <c r="M73" s="1175"/>
      <c r="N73" s="1175"/>
      <c r="O73" s="1175"/>
      <c r="P73" s="1175"/>
    </row>
    <row r="74" spans="1:19" ht="68.25" customHeight="1" thickBot="1" x14ac:dyDescent="0.3">
      <c r="A74" s="537" t="s">
        <v>6</v>
      </c>
      <c r="B74" s="555" t="s">
        <v>7</v>
      </c>
      <c r="C74" s="536" t="s">
        <v>620</v>
      </c>
      <c r="D74" s="538" t="s">
        <v>568</v>
      </c>
      <c r="E74" s="553" t="s">
        <v>94</v>
      </c>
      <c r="F74" s="538" t="s">
        <v>172</v>
      </c>
      <c r="G74" s="538" t="s">
        <v>618</v>
      </c>
      <c r="H74" s="538" t="s">
        <v>619</v>
      </c>
      <c r="I74" s="538" t="s">
        <v>24</v>
      </c>
      <c r="J74" s="539" t="s">
        <v>450</v>
      </c>
      <c r="K74" s="538" t="s">
        <v>177</v>
      </c>
      <c r="L74" s="538" t="s">
        <v>174</v>
      </c>
      <c r="M74" s="538" t="s">
        <v>25</v>
      </c>
      <c r="N74" s="538" t="s">
        <v>43</v>
      </c>
      <c r="O74" s="538" t="s">
        <v>80</v>
      </c>
      <c r="P74" s="556" t="s">
        <v>375</v>
      </c>
      <c r="Q74" s="892" t="s">
        <v>28</v>
      </c>
    </row>
    <row r="75" spans="1:19" ht="42.75" customHeight="1" x14ac:dyDescent="0.25">
      <c r="A75" s="1225" t="s">
        <v>489</v>
      </c>
      <c r="B75" s="840" t="s">
        <v>457</v>
      </c>
      <c r="C75" s="596" t="s">
        <v>33</v>
      </c>
      <c r="D75" s="1008" t="s">
        <v>33</v>
      </c>
      <c r="E75" s="747">
        <v>8822.518</v>
      </c>
      <c r="F75" s="748">
        <v>8822.518</v>
      </c>
      <c r="G75" s="748">
        <v>0</v>
      </c>
      <c r="H75" s="748">
        <v>8822.518</v>
      </c>
      <c r="I75" s="749">
        <v>6087.2487359999996</v>
      </c>
      <c r="J75" s="750">
        <v>0.68996727872926977</v>
      </c>
      <c r="K75" s="748">
        <v>573.57131799999934</v>
      </c>
      <c r="L75" s="747">
        <v>2735.2692640000005</v>
      </c>
      <c r="M75" s="747">
        <v>5513.6774180000002</v>
      </c>
      <c r="N75" s="751">
        <v>0.62495507722398524</v>
      </c>
      <c r="O75" s="747">
        <v>1968.1941340000001</v>
      </c>
      <c r="P75" s="708">
        <v>0.22308757363827425</v>
      </c>
      <c r="Q75" s="908" t="e">
        <v>#REF!</v>
      </c>
    </row>
    <row r="76" spans="1:19" ht="24.75" customHeight="1" x14ac:dyDescent="0.25">
      <c r="A76" s="1226"/>
      <c r="B76" s="1148" t="s">
        <v>47</v>
      </c>
      <c r="C76" s="1149"/>
      <c r="D76" s="739" t="s">
        <v>47</v>
      </c>
      <c r="E76" s="718">
        <v>8822.518</v>
      </c>
      <c r="F76" s="719">
        <v>8822.518</v>
      </c>
      <c r="G76" s="719">
        <v>0</v>
      </c>
      <c r="H76" s="719">
        <v>8822.518</v>
      </c>
      <c r="I76" s="719">
        <v>6087.2487359999996</v>
      </c>
      <c r="J76" s="720">
        <v>0.68996727872926977</v>
      </c>
      <c r="K76" s="719">
        <v>573.57131799999934</v>
      </c>
      <c r="L76" s="718">
        <v>2735.2692640000005</v>
      </c>
      <c r="M76" s="718">
        <v>5513.6774180000002</v>
      </c>
      <c r="N76" s="720">
        <v>0.62495507722398524</v>
      </c>
      <c r="O76" s="718">
        <v>1968.1941340000001</v>
      </c>
      <c r="P76" s="720">
        <v>0.22308757363827425</v>
      </c>
      <c r="Q76" s="899" t="e">
        <v>#REF!</v>
      </c>
    </row>
    <row r="77" spans="1:19" ht="108.75" customHeight="1" x14ac:dyDescent="0.25">
      <c r="A77" s="1226"/>
      <c r="B77" s="841" t="s">
        <v>531</v>
      </c>
      <c r="C77" s="809" t="s">
        <v>519</v>
      </c>
      <c r="D77" s="590" t="s">
        <v>580</v>
      </c>
      <c r="E77" s="865">
        <v>7000</v>
      </c>
      <c r="F77" s="865">
        <v>7000</v>
      </c>
      <c r="G77" s="703">
        <v>0</v>
      </c>
      <c r="H77" s="700">
        <v>7000</v>
      </c>
      <c r="I77" s="701">
        <v>6821.50126</v>
      </c>
      <c r="J77" s="702">
        <v>0.97450018000000005</v>
      </c>
      <c r="K77" s="700">
        <v>0</v>
      </c>
      <c r="L77" s="700">
        <v>178.49874</v>
      </c>
      <c r="M77" s="699">
        <v>6821.50126</v>
      </c>
      <c r="N77" s="702">
        <v>0.97450018000000005</v>
      </c>
      <c r="O77" s="699">
        <v>864.85974999999996</v>
      </c>
      <c r="P77" s="702">
        <v>0.12355139285714285</v>
      </c>
      <c r="Q77" s="684" t="e">
        <v>#REF!</v>
      </c>
    </row>
    <row r="78" spans="1:19" ht="105.75" customHeight="1" x14ac:dyDescent="0.25">
      <c r="A78" s="1226"/>
      <c r="B78" s="841" t="s">
        <v>532</v>
      </c>
      <c r="C78" s="809" t="s">
        <v>534</v>
      </c>
      <c r="D78" s="590" t="s">
        <v>580</v>
      </c>
      <c r="E78" s="865">
        <v>7000</v>
      </c>
      <c r="F78" s="865">
        <v>7000</v>
      </c>
      <c r="G78" s="703">
        <v>0</v>
      </c>
      <c r="H78" s="700">
        <v>7000</v>
      </c>
      <c r="I78" s="701">
        <v>6343.5413120000003</v>
      </c>
      <c r="J78" s="702">
        <v>0.90622018742857147</v>
      </c>
      <c r="K78" s="700">
        <v>101.19772499999999</v>
      </c>
      <c r="L78" s="700">
        <v>656.45868799999971</v>
      </c>
      <c r="M78" s="699">
        <v>6242.3435870000003</v>
      </c>
      <c r="N78" s="702">
        <v>0.89176336957142865</v>
      </c>
      <c r="O78" s="699">
        <v>2808.0812551999998</v>
      </c>
      <c r="P78" s="702">
        <v>0.40115446502857138</v>
      </c>
      <c r="Q78" s="684" t="e">
        <v>#REF!</v>
      </c>
    </row>
    <row r="79" spans="1:19" ht="27" customHeight="1" thickBot="1" x14ac:dyDescent="0.3">
      <c r="A79" s="1226"/>
      <c r="B79" s="1229" t="s">
        <v>82</v>
      </c>
      <c r="C79" s="1230"/>
      <c r="D79" s="739" t="s">
        <v>82</v>
      </c>
      <c r="E79" s="725">
        <v>14000</v>
      </c>
      <c r="F79" s="725">
        <v>14000</v>
      </c>
      <c r="G79" s="725">
        <v>0</v>
      </c>
      <c r="H79" s="725">
        <v>14000</v>
      </c>
      <c r="I79" s="725">
        <v>13165.042572</v>
      </c>
      <c r="J79" s="725">
        <v>1.8807203674285715</v>
      </c>
      <c r="K79" s="725">
        <v>101.19772499999999</v>
      </c>
      <c r="L79" s="725">
        <v>834.95742799999971</v>
      </c>
      <c r="M79" s="725">
        <v>13063.844847</v>
      </c>
      <c r="N79" s="702">
        <v>0.9331317747857143</v>
      </c>
      <c r="O79" s="725">
        <v>3672.9410051999998</v>
      </c>
      <c r="P79" s="724">
        <v>0.52470585788571422</v>
      </c>
      <c r="Q79" s="901" t="e">
        <v>#REF!</v>
      </c>
    </row>
    <row r="80" spans="1:19" ht="37.5" customHeight="1" thickBot="1" x14ac:dyDescent="0.3">
      <c r="A80" s="1227"/>
      <c r="B80" s="1138" t="s">
        <v>70</v>
      </c>
      <c r="C80" s="1139"/>
      <c r="D80" s="1147"/>
      <c r="E80" s="752">
        <v>22822.518</v>
      </c>
      <c r="F80" s="727">
        <v>22822.518</v>
      </c>
      <c r="G80" s="727">
        <v>0</v>
      </c>
      <c r="H80" s="727">
        <v>22822.518</v>
      </c>
      <c r="I80" s="727">
        <v>19252.291308</v>
      </c>
      <c r="J80" s="626">
        <v>0.84356560954404769</v>
      </c>
      <c r="K80" s="727">
        <v>674.76904299999933</v>
      </c>
      <c r="L80" s="726">
        <v>3570.2266920000002</v>
      </c>
      <c r="M80" s="726">
        <v>18577.522265</v>
      </c>
      <c r="N80" s="626">
        <v>0.81399967632844017</v>
      </c>
      <c r="O80" s="726">
        <v>5641.1351391999997</v>
      </c>
      <c r="P80" s="626">
        <v>0.24717409092195697</v>
      </c>
      <c r="Q80" s="897" t="e">
        <v>#REF!</v>
      </c>
    </row>
    <row r="81" spans="1:61" ht="18" customHeight="1" thickBot="1" x14ac:dyDescent="0.3">
      <c r="A81" s="1175" t="s">
        <v>669</v>
      </c>
      <c r="B81" s="1175"/>
      <c r="C81" s="1175"/>
      <c r="D81" s="1175"/>
      <c r="E81" s="1175"/>
      <c r="F81" s="1175"/>
      <c r="G81" s="1175"/>
      <c r="H81" s="1175"/>
      <c r="I81" s="1175"/>
      <c r="J81" s="1175"/>
      <c r="K81" s="1175"/>
      <c r="L81" s="1175"/>
      <c r="M81" s="1175"/>
      <c r="N81" s="1175"/>
      <c r="O81" s="1175"/>
      <c r="P81" s="1175"/>
    </row>
    <row r="82" spans="1:61" s="255" customFormat="1" ht="68.25" customHeight="1" thickBot="1" x14ac:dyDescent="0.3">
      <c r="A82" s="537" t="s">
        <v>6</v>
      </c>
      <c r="B82" s="555" t="s">
        <v>7</v>
      </c>
      <c r="C82" s="536" t="s">
        <v>620</v>
      </c>
      <c r="D82" s="538" t="s">
        <v>568</v>
      </c>
      <c r="E82" s="553" t="s">
        <v>94</v>
      </c>
      <c r="F82" s="538" t="s">
        <v>172</v>
      </c>
      <c r="G82" s="538" t="s">
        <v>618</v>
      </c>
      <c r="H82" s="538" t="s">
        <v>619</v>
      </c>
      <c r="I82" s="538" t="s">
        <v>24</v>
      </c>
      <c r="J82" s="539" t="s">
        <v>450</v>
      </c>
      <c r="K82" s="538" t="s">
        <v>177</v>
      </c>
      <c r="L82" s="538" t="s">
        <v>174</v>
      </c>
      <c r="M82" s="538" t="s">
        <v>25</v>
      </c>
      <c r="N82" s="538" t="s">
        <v>43</v>
      </c>
      <c r="O82" s="538" t="s">
        <v>80</v>
      </c>
      <c r="P82" s="556" t="s">
        <v>375</v>
      </c>
      <c r="Q82" s="892" t="s">
        <v>28</v>
      </c>
      <c r="R82" s="931"/>
      <c r="S82" s="931"/>
    </row>
    <row r="83" spans="1:61" s="249" customFormat="1" ht="45" x14ac:dyDescent="0.25">
      <c r="A83" s="1172" t="s">
        <v>490</v>
      </c>
      <c r="B83" s="953" t="s">
        <v>113</v>
      </c>
      <c r="C83" s="811" t="s">
        <v>39</v>
      </c>
      <c r="D83" s="360" t="s">
        <v>39</v>
      </c>
      <c r="E83" s="703">
        <v>7607</v>
      </c>
      <c r="F83" s="703">
        <v>7607</v>
      </c>
      <c r="G83" s="703">
        <v>0</v>
      </c>
      <c r="H83" s="701">
        <v>7607</v>
      </c>
      <c r="I83" s="701">
        <v>1320</v>
      </c>
      <c r="J83" s="704">
        <v>0.17352438543446824</v>
      </c>
      <c r="K83" s="701">
        <v>1100</v>
      </c>
      <c r="L83" s="703">
        <v>6287</v>
      </c>
      <c r="M83" s="703">
        <v>220</v>
      </c>
      <c r="N83" s="702">
        <v>2.8920730905744711E-2</v>
      </c>
      <c r="O83" s="703">
        <v>10.31373</v>
      </c>
      <c r="P83" s="702">
        <v>1.3558209543841199E-3</v>
      </c>
      <c r="Q83" s="888" t="e">
        <v>#REF!</v>
      </c>
      <c r="R83" s="930"/>
      <c r="S83" s="930"/>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row>
    <row r="84" spans="1:61" ht="30" x14ac:dyDescent="0.25">
      <c r="A84" s="1190"/>
      <c r="B84" s="849" t="s">
        <v>115</v>
      </c>
      <c r="C84" s="812" t="s">
        <v>430</v>
      </c>
      <c r="D84" s="360" t="s">
        <v>430</v>
      </c>
      <c r="E84" s="699">
        <v>15474</v>
      </c>
      <c r="F84" s="699">
        <v>14685</v>
      </c>
      <c r="G84" s="699">
        <v>0</v>
      </c>
      <c r="H84" s="700">
        <v>14685</v>
      </c>
      <c r="I84" s="701">
        <v>10190.901548</v>
      </c>
      <c r="J84" s="702">
        <v>0.69396673803200548</v>
      </c>
      <c r="K84" s="700">
        <v>1253.8118749999994</v>
      </c>
      <c r="L84" s="699">
        <v>4494.0984520000002</v>
      </c>
      <c r="M84" s="699">
        <v>8937.0896730000004</v>
      </c>
      <c r="N84" s="702">
        <v>0.60858629029622069</v>
      </c>
      <c r="O84" s="699">
        <v>5113.1298349999997</v>
      </c>
      <c r="P84" s="702">
        <v>0.34818725468164791</v>
      </c>
      <c r="Q84" s="905" t="e">
        <v>#REF!</v>
      </c>
    </row>
    <row r="85" spans="1:61" ht="30" x14ac:dyDescent="0.25">
      <c r="A85" s="1191"/>
      <c r="B85" s="849" t="s">
        <v>116</v>
      </c>
      <c r="C85" s="812" t="s">
        <v>395</v>
      </c>
      <c r="D85" s="360" t="s">
        <v>395</v>
      </c>
      <c r="E85" s="699">
        <v>2926</v>
      </c>
      <c r="F85" s="699">
        <v>2926</v>
      </c>
      <c r="G85" s="699">
        <v>0</v>
      </c>
      <c r="H85" s="700">
        <v>2926</v>
      </c>
      <c r="I85" s="701">
        <v>2409.6301899999999</v>
      </c>
      <c r="J85" s="702">
        <v>0.82352364661654132</v>
      </c>
      <c r="K85" s="700">
        <v>967.08769899999993</v>
      </c>
      <c r="L85" s="699">
        <v>516.36981000000014</v>
      </c>
      <c r="M85" s="699">
        <v>1442.5424909999999</v>
      </c>
      <c r="N85" s="702">
        <v>0.49300837012987009</v>
      </c>
      <c r="O85" s="699">
        <v>639.58758528999999</v>
      </c>
      <c r="P85" s="702">
        <v>0.21858769148667123</v>
      </c>
      <c r="Q85" s="905" t="e">
        <v>#REF!</v>
      </c>
    </row>
    <row r="86" spans="1:61" ht="19.5" x14ac:dyDescent="0.25">
      <c r="A86" s="1191"/>
      <c r="B86" s="1152" t="s">
        <v>47</v>
      </c>
      <c r="C86" s="1149"/>
      <c r="D86" s="739" t="s">
        <v>47</v>
      </c>
      <c r="E86" s="718">
        <v>26007</v>
      </c>
      <c r="F86" s="718">
        <v>25218</v>
      </c>
      <c r="G86" s="718">
        <v>0</v>
      </c>
      <c r="H86" s="718">
        <v>25218</v>
      </c>
      <c r="I86" s="718">
        <v>13920.531738</v>
      </c>
      <c r="J86" s="720">
        <v>0.55200776183678324</v>
      </c>
      <c r="K86" s="719">
        <v>3320.8995739999991</v>
      </c>
      <c r="L86" s="718">
        <v>11297.468262</v>
      </c>
      <c r="M86" s="718">
        <v>10599.632164000001</v>
      </c>
      <c r="N86" s="720">
        <v>0.42032009532873349</v>
      </c>
      <c r="O86" s="718">
        <v>5763.0311502899995</v>
      </c>
      <c r="P86" s="720">
        <v>0.22852847768617651</v>
      </c>
      <c r="Q86" s="899" t="e">
        <v>#REF!</v>
      </c>
    </row>
    <row r="87" spans="1:61" ht="54.75" customHeight="1" x14ac:dyDescent="0.25">
      <c r="A87" s="1191"/>
      <c r="B87" s="814" t="s">
        <v>535</v>
      </c>
      <c r="C87" s="810" t="s">
        <v>537</v>
      </c>
      <c r="D87" s="590" t="s">
        <v>581</v>
      </c>
      <c r="E87" s="865">
        <v>1000</v>
      </c>
      <c r="F87" s="865">
        <v>1000</v>
      </c>
      <c r="G87" s="700">
        <v>0</v>
      </c>
      <c r="H87" s="700">
        <v>1000</v>
      </c>
      <c r="I87" s="701">
        <v>720.13797899999997</v>
      </c>
      <c r="J87" s="702">
        <v>0.72013797899999998</v>
      </c>
      <c r="K87" s="700">
        <v>348.93297899999999</v>
      </c>
      <c r="L87" s="699">
        <v>279.86202100000003</v>
      </c>
      <c r="M87" s="699">
        <v>371.20499999999998</v>
      </c>
      <c r="N87" s="708">
        <v>0.37120500000000001</v>
      </c>
      <c r="O87" s="699">
        <v>29.747665999999999</v>
      </c>
      <c r="P87" s="708">
        <v>2.9747665999999999E-2</v>
      </c>
      <c r="Q87" s="684" t="e">
        <v>#REF!</v>
      </c>
    </row>
    <row r="88" spans="1:61" ht="104.25" customHeight="1" x14ac:dyDescent="0.25">
      <c r="A88" s="1191"/>
      <c r="B88" s="813" t="s">
        <v>538</v>
      </c>
      <c r="C88" s="809" t="s">
        <v>539</v>
      </c>
      <c r="D88" s="590" t="s">
        <v>582</v>
      </c>
      <c r="E88" s="865">
        <v>2000</v>
      </c>
      <c r="F88" s="865">
        <v>2000</v>
      </c>
      <c r="G88" s="700">
        <v>0</v>
      </c>
      <c r="H88" s="700">
        <v>2000</v>
      </c>
      <c r="I88" s="701">
        <v>1317.1405789999999</v>
      </c>
      <c r="J88" s="702">
        <v>0</v>
      </c>
      <c r="K88" s="700">
        <v>638.4294779999999</v>
      </c>
      <c r="L88" s="699">
        <v>682.85942100000011</v>
      </c>
      <c r="M88" s="699">
        <v>678.71110099999999</v>
      </c>
      <c r="N88" s="708">
        <v>0.33935555049999999</v>
      </c>
      <c r="O88" s="699">
        <v>390.99898100000001</v>
      </c>
      <c r="P88" s="702">
        <v>0.19549949050000001</v>
      </c>
      <c r="Q88" s="684" t="e">
        <v>#REF!</v>
      </c>
    </row>
    <row r="89" spans="1:61" ht="104.25" customHeight="1" x14ac:dyDescent="0.25">
      <c r="A89" s="1191"/>
      <c r="B89" s="986" t="s">
        <v>540</v>
      </c>
      <c r="C89" s="1009" t="s">
        <v>652</v>
      </c>
      <c r="D89" s="590" t="s">
        <v>582</v>
      </c>
      <c r="E89" s="990">
        <v>2000</v>
      </c>
      <c r="F89" s="990">
        <v>2000</v>
      </c>
      <c r="G89" s="990">
        <v>0</v>
      </c>
      <c r="H89" s="990">
        <v>2000</v>
      </c>
      <c r="I89" s="701">
        <v>1999.191642</v>
      </c>
      <c r="J89" s="702">
        <v>0</v>
      </c>
      <c r="K89" s="700">
        <v>629.94172400000002</v>
      </c>
      <c r="L89" s="699">
        <v>0.80835799999999836</v>
      </c>
      <c r="M89" s="699">
        <v>1369.249918</v>
      </c>
      <c r="N89" s="708">
        <v>0.68462495899999998</v>
      </c>
      <c r="O89" s="699">
        <v>682.29283999999996</v>
      </c>
      <c r="P89" s="702">
        <v>0.34114641999999995</v>
      </c>
      <c r="Q89" s="991"/>
    </row>
    <row r="90" spans="1:61" ht="26.25" customHeight="1" thickBot="1" x14ac:dyDescent="0.3">
      <c r="A90" s="1191"/>
      <c r="B90" s="1153" t="s">
        <v>82</v>
      </c>
      <c r="C90" s="1154"/>
      <c r="D90" s="741" t="s">
        <v>82</v>
      </c>
      <c r="E90" s="725">
        <v>5000</v>
      </c>
      <c r="F90" s="725">
        <v>5000</v>
      </c>
      <c r="G90" s="725">
        <v>0</v>
      </c>
      <c r="H90" s="725">
        <v>5000</v>
      </c>
      <c r="I90" s="725">
        <v>4036.4701999999997</v>
      </c>
      <c r="J90" s="724">
        <v>0.80729403999999994</v>
      </c>
      <c r="K90" s="725">
        <v>1617.304181</v>
      </c>
      <c r="L90" s="728">
        <v>962.72144200000014</v>
      </c>
      <c r="M90" s="725">
        <v>2419.1660190000002</v>
      </c>
      <c r="N90" s="724">
        <v>0.48383320380000006</v>
      </c>
      <c r="O90" s="725">
        <v>1103.039487</v>
      </c>
      <c r="P90" s="724">
        <v>0.2206078974</v>
      </c>
      <c r="Q90" s="901" t="e">
        <v>#REF!</v>
      </c>
    </row>
    <row r="91" spans="1:61" ht="30" customHeight="1" thickBot="1" x14ac:dyDescent="0.3">
      <c r="A91" s="1223"/>
      <c r="B91" s="1138" t="s">
        <v>70</v>
      </c>
      <c r="C91" s="1139"/>
      <c r="D91" s="1140"/>
      <c r="E91" s="726">
        <v>31007</v>
      </c>
      <c r="F91" s="727">
        <v>30218</v>
      </c>
      <c r="G91" s="727">
        <v>0</v>
      </c>
      <c r="H91" s="727">
        <v>30218</v>
      </c>
      <c r="I91" s="727">
        <v>17957.001938000001</v>
      </c>
      <c r="J91" s="626">
        <v>0.59424852531603689</v>
      </c>
      <c r="K91" s="727">
        <v>4938.2037549999986</v>
      </c>
      <c r="L91" s="726">
        <v>12260.998061999999</v>
      </c>
      <c r="M91" s="726">
        <v>13018.798183000001</v>
      </c>
      <c r="N91" s="626">
        <v>0.43082924690581775</v>
      </c>
      <c r="O91" s="726">
        <v>6866.0706372899995</v>
      </c>
      <c r="P91" s="626">
        <v>0.22721790447051424</v>
      </c>
      <c r="Q91" s="909" t="e">
        <v>#REF!</v>
      </c>
    </row>
    <row r="92" spans="1:61" ht="20.25" customHeight="1" x14ac:dyDescent="0.25">
      <c r="A92" s="1175" t="s">
        <v>669</v>
      </c>
      <c r="B92" s="1175"/>
      <c r="C92" s="1175"/>
      <c r="D92" s="1175"/>
      <c r="E92" s="1175"/>
      <c r="F92" s="1175"/>
      <c r="G92" s="1175"/>
      <c r="H92" s="1175"/>
      <c r="I92" s="1175"/>
      <c r="J92" s="1175"/>
      <c r="K92" s="1175"/>
      <c r="L92" s="1175"/>
      <c r="M92" s="1175"/>
      <c r="N92" s="1175"/>
      <c r="O92" s="1175"/>
      <c r="P92" s="1175"/>
    </row>
    <row r="93" spans="1:61" ht="20.25" customHeight="1" thickBot="1" x14ac:dyDescent="0.3">
      <c r="A93" s="753"/>
      <c r="B93" s="801"/>
      <c r="C93" s="597"/>
      <c r="D93" s="754"/>
      <c r="E93" s="755"/>
      <c r="F93" s="755"/>
      <c r="G93" s="696"/>
      <c r="H93" s="696"/>
      <c r="I93" s="696"/>
      <c r="J93" s="696"/>
      <c r="K93" s="696"/>
      <c r="L93" s="696"/>
      <c r="M93" s="756"/>
      <c r="N93" s="696"/>
      <c r="O93" s="757"/>
      <c r="P93" s="696"/>
      <c r="Q93" s="583"/>
    </row>
    <row r="94" spans="1:61" s="255" customFormat="1" ht="51.75" customHeight="1" thickBot="1" x14ac:dyDescent="0.3">
      <c r="A94" s="537" t="s">
        <v>6</v>
      </c>
      <c r="B94" s="555" t="s">
        <v>7</v>
      </c>
      <c r="C94" s="536" t="s">
        <v>620</v>
      </c>
      <c r="D94" s="538" t="s">
        <v>568</v>
      </c>
      <c r="E94" s="553" t="s">
        <v>94</v>
      </c>
      <c r="F94" s="538" t="s">
        <v>172</v>
      </c>
      <c r="G94" s="538" t="s">
        <v>618</v>
      </c>
      <c r="H94" s="538" t="s">
        <v>619</v>
      </c>
      <c r="I94" s="538" t="s">
        <v>24</v>
      </c>
      <c r="J94" s="539" t="s">
        <v>450</v>
      </c>
      <c r="K94" s="538" t="s">
        <v>177</v>
      </c>
      <c r="L94" s="538" t="s">
        <v>174</v>
      </c>
      <c r="M94" s="538" t="s">
        <v>25</v>
      </c>
      <c r="N94" s="538" t="s">
        <v>43</v>
      </c>
      <c r="O94" s="538" t="s">
        <v>80</v>
      </c>
      <c r="P94" s="556" t="s">
        <v>375</v>
      </c>
      <c r="Q94" s="910" t="s">
        <v>28</v>
      </c>
      <c r="R94" s="931"/>
      <c r="S94" s="931"/>
    </row>
    <row r="95" spans="1:61" ht="45" customHeight="1" x14ac:dyDescent="0.25">
      <c r="A95" s="1225" t="s">
        <v>488</v>
      </c>
      <c r="B95" s="838" t="s">
        <v>112</v>
      </c>
      <c r="C95" s="594" t="s">
        <v>38</v>
      </c>
      <c r="D95" s="57" t="s">
        <v>38</v>
      </c>
      <c r="E95" s="745">
        <v>627264</v>
      </c>
      <c r="F95" s="746">
        <v>627264</v>
      </c>
      <c r="G95" s="716">
        <v>0</v>
      </c>
      <c r="H95" s="746">
        <v>627264</v>
      </c>
      <c r="I95" s="716">
        <v>627264</v>
      </c>
      <c r="J95" s="702">
        <v>1</v>
      </c>
      <c r="K95" s="700">
        <v>66476.134748949902</v>
      </c>
      <c r="L95" s="745">
        <v>0</v>
      </c>
      <c r="M95" s="745">
        <v>560787.8652510501</v>
      </c>
      <c r="N95" s="758">
        <v>0.8940220788233505</v>
      </c>
      <c r="O95" s="745">
        <v>59515.631377999998</v>
      </c>
      <c r="P95" s="702">
        <v>9.4881312139705132E-2</v>
      </c>
      <c r="Q95" s="907" t="e">
        <v>#REF!</v>
      </c>
    </row>
    <row r="96" spans="1:61" ht="27.75" customHeight="1" x14ac:dyDescent="0.25">
      <c r="A96" s="1226"/>
      <c r="B96" s="1148" t="s">
        <v>47</v>
      </c>
      <c r="C96" s="1149"/>
      <c r="D96" s="739" t="s">
        <v>47</v>
      </c>
      <c r="E96" s="718">
        <v>627264</v>
      </c>
      <c r="F96" s="719">
        <v>627264</v>
      </c>
      <c r="G96" s="719">
        <v>0</v>
      </c>
      <c r="H96" s="719">
        <v>627264</v>
      </c>
      <c r="I96" s="719">
        <v>627264</v>
      </c>
      <c r="J96" s="720">
        <v>1</v>
      </c>
      <c r="K96" s="719">
        <v>66476.134748949902</v>
      </c>
      <c r="L96" s="718">
        <v>0</v>
      </c>
      <c r="M96" s="718">
        <v>560787.8652510501</v>
      </c>
      <c r="N96" s="720">
        <v>0.8940220788233505</v>
      </c>
      <c r="O96" s="718">
        <v>59515.631377999998</v>
      </c>
      <c r="P96" s="720">
        <v>9.4881312139705132E-2</v>
      </c>
      <c r="Q96" s="899" t="e">
        <v>#REF!</v>
      </c>
    </row>
    <row r="97" spans="1:19" s="249" customFormat="1" ht="42" customHeight="1" x14ac:dyDescent="0.25">
      <c r="A97" s="1226"/>
      <c r="B97" s="988" t="s">
        <v>517</v>
      </c>
      <c r="C97" s="1010" t="s">
        <v>151</v>
      </c>
      <c r="D97" s="989" t="s">
        <v>151</v>
      </c>
      <c r="E97" s="703">
        <v>60000</v>
      </c>
      <c r="F97" s="703">
        <v>60000</v>
      </c>
      <c r="G97" s="703">
        <v>0</v>
      </c>
      <c r="H97" s="703">
        <v>60000</v>
      </c>
      <c r="I97" s="716">
        <v>59959.5</v>
      </c>
      <c r="J97" s="702">
        <v>0.99932500000000002</v>
      </c>
      <c r="K97" s="700">
        <v>10241.547500000001</v>
      </c>
      <c r="L97" s="745">
        <v>40.5</v>
      </c>
      <c r="M97" s="745">
        <v>49717.952499999999</v>
      </c>
      <c r="N97" s="758">
        <v>0.82863254166666667</v>
      </c>
      <c r="O97" s="745">
        <v>8320.1045730000005</v>
      </c>
      <c r="P97" s="702">
        <v>0.13866840955000001</v>
      </c>
      <c r="Q97" s="987"/>
      <c r="R97" s="952"/>
      <c r="S97" s="952"/>
    </row>
    <row r="98" spans="1:19" ht="42.75" customHeight="1" x14ac:dyDescent="0.25">
      <c r="A98" s="1226"/>
      <c r="B98" s="813" t="s">
        <v>520</v>
      </c>
      <c r="C98" s="809" t="s">
        <v>519</v>
      </c>
      <c r="D98" s="594" t="s">
        <v>583</v>
      </c>
      <c r="E98" s="699">
        <v>81291</v>
      </c>
      <c r="F98" s="699">
        <v>81291</v>
      </c>
      <c r="G98" s="699">
        <v>0</v>
      </c>
      <c r="H98" s="699">
        <v>81291</v>
      </c>
      <c r="I98" s="699">
        <v>81291</v>
      </c>
      <c r="J98" s="702">
        <v>1</v>
      </c>
      <c r="K98" s="700">
        <v>62316.540243020005</v>
      </c>
      <c r="L98" s="699">
        <v>0</v>
      </c>
      <c r="M98" s="699">
        <v>18974.459756979999</v>
      </c>
      <c r="N98" s="702">
        <v>0.23341402808404374</v>
      </c>
      <c r="O98" s="699">
        <v>1771.443495</v>
      </c>
      <c r="P98" s="702">
        <v>2.179138520869469E-2</v>
      </c>
      <c r="Q98" s="684" t="e">
        <v>#REF!</v>
      </c>
    </row>
    <row r="99" spans="1:19" ht="23.25" customHeight="1" thickBot="1" x14ac:dyDescent="0.3">
      <c r="A99" s="1226"/>
      <c r="B99" s="1155" t="s">
        <v>82</v>
      </c>
      <c r="C99" s="1156"/>
      <c r="D99" s="741" t="s">
        <v>82</v>
      </c>
      <c r="E99" s="725">
        <v>141291</v>
      </c>
      <c r="F99" s="725">
        <v>141291</v>
      </c>
      <c r="G99" s="725">
        <v>0</v>
      </c>
      <c r="H99" s="725">
        <v>141291</v>
      </c>
      <c r="I99" s="725">
        <v>141250.5</v>
      </c>
      <c r="J99" s="724">
        <v>0.99971335753869672</v>
      </c>
      <c r="K99" s="725">
        <v>72558.087743020005</v>
      </c>
      <c r="L99" s="725">
        <v>40.5</v>
      </c>
      <c r="M99" s="725">
        <v>68692.412256979995</v>
      </c>
      <c r="N99" s="724">
        <v>0.48617684252344451</v>
      </c>
      <c r="O99" s="725">
        <v>10091.548068</v>
      </c>
      <c r="P99" s="724">
        <v>7.1423856211648304E-2</v>
      </c>
      <c r="Q99" s="901" t="e">
        <v>#REF!</v>
      </c>
    </row>
    <row r="100" spans="1:19" ht="40.5" customHeight="1" thickBot="1" x14ac:dyDescent="0.3">
      <c r="A100" s="1228"/>
      <c r="B100" s="1138" t="s">
        <v>70</v>
      </c>
      <c r="C100" s="1139"/>
      <c r="D100" s="1140"/>
      <c r="E100" s="726">
        <v>768555</v>
      </c>
      <c r="F100" s="727">
        <v>768555</v>
      </c>
      <c r="G100" s="727">
        <v>0</v>
      </c>
      <c r="H100" s="727">
        <v>768555</v>
      </c>
      <c r="I100" s="727">
        <v>768514.5</v>
      </c>
      <c r="J100" s="626">
        <v>0.99994730370630602</v>
      </c>
      <c r="K100" s="727">
        <v>139034.22249196991</v>
      </c>
      <c r="L100" s="726">
        <v>40.5</v>
      </c>
      <c r="M100" s="726">
        <v>629480.27750803006</v>
      </c>
      <c r="N100" s="626">
        <v>0.81904389081852313</v>
      </c>
      <c r="O100" s="726">
        <v>69607.179445999995</v>
      </c>
      <c r="P100" s="626">
        <v>9.0568898056742841E-2</v>
      </c>
      <c r="Q100" s="897" t="e">
        <v>#REF!</v>
      </c>
    </row>
    <row r="101" spans="1:19" ht="22.5" customHeight="1" thickBot="1" x14ac:dyDescent="0.3">
      <c r="A101" s="1175" t="s">
        <v>669</v>
      </c>
      <c r="B101" s="1175"/>
      <c r="C101" s="1175"/>
      <c r="D101" s="1175"/>
      <c r="E101" s="1175"/>
      <c r="F101" s="1175"/>
      <c r="G101" s="1175"/>
      <c r="H101" s="1175"/>
      <c r="I101" s="1175"/>
      <c r="J101" s="1175"/>
      <c r="K101" s="1175"/>
      <c r="L101" s="1175"/>
      <c r="M101" s="1224"/>
      <c r="N101" s="1175"/>
      <c r="O101" s="1175"/>
      <c r="P101" s="1175"/>
      <c r="Q101" s="627"/>
    </row>
    <row r="102" spans="1:19" s="255" customFormat="1" ht="68.25" customHeight="1" x14ac:dyDescent="0.25">
      <c r="A102" s="537" t="s">
        <v>6</v>
      </c>
      <c r="B102" s="555" t="s">
        <v>7</v>
      </c>
      <c r="C102" s="536" t="s">
        <v>620</v>
      </c>
      <c r="D102" s="538" t="s">
        <v>568</v>
      </c>
      <c r="E102" s="553" t="s">
        <v>94</v>
      </c>
      <c r="F102" s="538" t="s">
        <v>172</v>
      </c>
      <c r="G102" s="538" t="s">
        <v>618</v>
      </c>
      <c r="H102" s="538" t="s">
        <v>619</v>
      </c>
      <c r="I102" s="538" t="s">
        <v>24</v>
      </c>
      <c r="J102" s="539" t="s">
        <v>450</v>
      </c>
      <c r="K102" s="538" t="s">
        <v>177</v>
      </c>
      <c r="L102" s="538" t="s">
        <v>174</v>
      </c>
      <c r="M102" s="538" t="s">
        <v>25</v>
      </c>
      <c r="N102" s="538" t="s">
        <v>43</v>
      </c>
      <c r="O102" s="538" t="s">
        <v>80</v>
      </c>
      <c r="P102" s="556" t="s">
        <v>375</v>
      </c>
      <c r="Q102" s="892" t="s">
        <v>28</v>
      </c>
      <c r="R102" s="931"/>
      <c r="S102" s="931"/>
    </row>
    <row r="103" spans="1:19" ht="69.75" customHeight="1" x14ac:dyDescent="0.25">
      <c r="A103" s="1190" t="s">
        <v>626</v>
      </c>
      <c r="B103" s="813" t="s">
        <v>564</v>
      </c>
      <c r="C103" s="809" t="s">
        <v>542</v>
      </c>
      <c r="D103" s="590" t="s">
        <v>584</v>
      </c>
      <c r="E103" s="745">
        <v>3000</v>
      </c>
      <c r="F103" s="745">
        <v>3000</v>
      </c>
      <c r="G103" s="745">
        <v>0</v>
      </c>
      <c r="H103" s="745">
        <v>3000</v>
      </c>
      <c r="I103" s="869">
        <v>2573.2642179999998</v>
      </c>
      <c r="J103" s="758">
        <v>0.85775473933333324</v>
      </c>
      <c r="K103" s="746">
        <v>77.135806999999659</v>
      </c>
      <c r="L103" s="745">
        <v>426.7357820000002</v>
      </c>
      <c r="M103" s="745">
        <v>2496.1284110000001</v>
      </c>
      <c r="N103" s="759">
        <v>0.83204280366666672</v>
      </c>
      <c r="O103" s="745">
        <v>1028.7964260000001</v>
      </c>
      <c r="P103" s="708">
        <v>0.34293214200000005</v>
      </c>
      <c r="Q103" s="911" t="e">
        <v>#REF!</v>
      </c>
    </row>
    <row r="104" spans="1:19" ht="31.5" customHeight="1" thickBot="1" x14ac:dyDescent="0.3">
      <c r="A104" s="1191"/>
      <c r="B104" s="1157" t="s">
        <v>82</v>
      </c>
      <c r="C104" s="1156"/>
      <c r="D104" s="741" t="s">
        <v>82</v>
      </c>
      <c r="E104" s="728">
        <v>3000</v>
      </c>
      <c r="F104" s="728">
        <v>3000</v>
      </c>
      <c r="G104" s="728">
        <v>0</v>
      </c>
      <c r="H104" s="728">
        <v>3000</v>
      </c>
      <c r="I104" s="728">
        <v>2573.2642179999998</v>
      </c>
      <c r="J104" s="724">
        <v>0.85775473933333324</v>
      </c>
      <c r="K104" s="728">
        <v>77.135806999999659</v>
      </c>
      <c r="L104" s="725">
        <v>426.7357820000002</v>
      </c>
      <c r="M104" s="725">
        <v>2496.1284110000001</v>
      </c>
      <c r="N104" s="724">
        <v>0.83204280366666672</v>
      </c>
      <c r="O104" s="725">
        <v>1028.7964260000001</v>
      </c>
      <c r="P104" s="724">
        <v>0.34293214200000005</v>
      </c>
      <c r="Q104" s="901" t="e">
        <v>#REF!</v>
      </c>
    </row>
    <row r="105" spans="1:19" ht="40.5" customHeight="1" thickBot="1" x14ac:dyDescent="0.3">
      <c r="A105" s="1173"/>
      <c r="B105" s="1138" t="s">
        <v>70</v>
      </c>
      <c r="C105" s="1139"/>
      <c r="D105" s="1140"/>
      <c r="E105" s="726">
        <v>3000</v>
      </c>
      <c r="F105" s="727">
        <v>3000</v>
      </c>
      <c r="G105" s="727">
        <v>0</v>
      </c>
      <c r="H105" s="727">
        <v>3000</v>
      </c>
      <c r="I105" s="727">
        <v>2573.2642179999998</v>
      </c>
      <c r="J105" s="626">
        <v>0.85775473933333324</v>
      </c>
      <c r="K105" s="727">
        <v>77.135806999999659</v>
      </c>
      <c r="L105" s="726">
        <v>426.7357820000002</v>
      </c>
      <c r="M105" s="726">
        <v>2496.1284110000001</v>
      </c>
      <c r="N105" s="626">
        <v>0.83204280366666672</v>
      </c>
      <c r="O105" s="726">
        <v>1028.7964260000001</v>
      </c>
      <c r="P105" s="626">
        <v>0.34293214200000005</v>
      </c>
      <c r="Q105" s="897" t="e">
        <v>#REF!</v>
      </c>
    </row>
    <row r="106" spans="1:19" ht="22.5" customHeight="1" thickBot="1" x14ac:dyDescent="0.3">
      <c r="A106" s="1175" t="s">
        <v>669</v>
      </c>
      <c r="B106" s="1175"/>
      <c r="C106" s="1175"/>
      <c r="D106" s="1175"/>
      <c r="E106" s="1175"/>
      <c r="F106" s="1175"/>
      <c r="G106" s="1175"/>
      <c r="H106" s="1175"/>
      <c r="I106" s="1175"/>
      <c r="J106" s="1175"/>
      <c r="K106" s="1175"/>
      <c r="L106" s="1175"/>
      <c r="M106" s="1224"/>
      <c r="N106" s="1175"/>
      <c r="O106" s="1175"/>
      <c r="P106" s="1175"/>
    </row>
    <row r="107" spans="1:19" s="255" customFormat="1" ht="68.25" customHeight="1" thickBot="1" x14ac:dyDescent="0.3">
      <c r="A107" s="537" t="s">
        <v>6</v>
      </c>
      <c r="B107" s="555" t="s">
        <v>7</v>
      </c>
      <c r="C107" s="536" t="s">
        <v>620</v>
      </c>
      <c r="D107" s="538" t="s">
        <v>568</v>
      </c>
      <c r="E107" s="553" t="s">
        <v>94</v>
      </c>
      <c r="F107" s="538" t="s">
        <v>172</v>
      </c>
      <c r="G107" s="538" t="s">
        <v>618</v>
      </c>
      <c r="H107" s="538" t="s">
        <v>619</v>
      </c>
      <c r="I107" s="538" t="s">
        <v>24</v>
      </c>
      <c r="J107" s="539" t="s">
        <v>450</v>
      </c>
      <c r="K107" s="538" t="s">
        <v>177</v>
      </c>
      <c r="L107" s="538" t="s">
        <v>174</v>
      </c>
      <c r="M107" s="538" t="s">
        <v>25</v>
      </c>
      <c r="N107" s="538" t="s">
        <v>43</v>
      </c>
      <c r="O107" s="538" t="s">
        <v>80</v>
      </c>
      <c r="P107" s="556" t="s">
        <v>375</v>
      </c>
      <c r="Q107" s="912" t="s">
        <v>28</v>
      </c>
      <c r="R107" s="931"/>
      <c r="S107" s="931"/>
    </row>
    <row r="108" spans="1:19" ht="74.25" customHeight="1" x14ac:dyDescent="0.25">
      <c r="A108" s="1190" t="s">
        <v>420</v>
      </c>
      <c r="B108" s="848" t="s">
        <v>380</v>
      </c>
      <c r="C108" s="816" t="s">
        <v>382</v>
      </c>
      <c r="D108" s="816" t="s">
        <v>382</v>
      </c>
      <c r="E108" s="745">
        <v>2702</v>
      </c>
      <c r="F108" s="746">
        <v>2702</v>
      </c>
      <c r="G108" s="746">
        <v>0</v>
      </c>
      <c r="H108" s="746">
        <v>2702</v>
      </c>
      <c r="I108" s="869">
        <v>1481.8388937</v>
      </c>
      <c r="J108" s="758">
        <v>0.54842298064396744</v>
      </c>
      <c r="K108" s="746">
        <v>28.286312999999836</v>
      </c>
      <c r="L108" s="745">
        <v>1220.1611063</v>
      </c>
      <c r="M108" s="745">
        <v>1453.5525807000001</v>
      </c>
      <c r="N108" s="758">
        <v>0.53795432298297563</v>
      </c>
      <c r="O108" s="745">
        <v>661.63953700000002</v>
      </c>
      <c r="P108" s="758">
        <v>0.24487029496669135</v>
      </c>
      <c r="Q108" s="907" t="e">
        <v>#REF!</v>
      </c>
    </row>
    <row r="109" spans="1:19" ht="63.75" customHeight="1" x14ac:dyDescent="0.25">
      <c r="A109" s="1191"/>
      <c r="B109" s="849" t="s">
        <v>130</v>
      </c>
      <c r="C109" s="812" t="s">
        <v>397</v>
      </c>
      <c r="D109" s="812" t="s">
        <v>397</v>
      </c>
      <c r="E109" s="699">
        <v>76438</v>
      </c>
      <c r="F109" s="699">
        <v>74701</v>
      </c>
      <c r="G109" s="699">
        <v>0</v>
      </c>
      <c r="H109" s="699">
        <v>74701</v>
      </c>
      <c r="I109" s="699">
        <v>26367.115414330001</v>
      </c>
      <c r="J109" s="702">
        <v>0.35296870743805303</v>
      </c>
      <c r="K109" s="700">
        <v>1692.4972316999992</v>
      </c>
      <c r="L109" s="699">
        <v>48333.884585669999</v>
      </c>
      <c r="M109" s="699">
        <v>24674.618182630002</v>
      </c>
      <c r="N109" s="702">
        <v>0.33031175195285206</v>
      </c>
      <c r="O109" s="699">
        <v>10354.12292473</v>
      </c>
      <c r="P109" s="702">
        <v>0.13860755444679454</v>
      </c>
      <c r="Q109" s="905" t="e">
        <v>#REF!</v>
      </c>
    </row>
    <row r="110" spans="1:19" ht="45" x14ac:dyDescent="0.25">
      <c r="A110" s="1191"/>
      <c r="B110" s="849" t="s">
        <v>132</v>
      </c>
      <c r="C110" s="812" t="s">
        <v>133</v>
      </c>
      <c r="D110" s="812" t="s">
        <v>133</v>
      </c>
      <c r="E110" s="699">
        <v>1150</v>
      </c>
      <c r="F110" s="699">
        <v>1150</v>
      </c>
      <c r="G110" s="699">
        <v>0</v>
      </c>
      <c r="H110" s="699">
        <v>1150</v>
      </c>
      <c r="I110" s="699">
        <v>1150</v>
      </c>
      <c r="J110" s="702">
        <v>1</v>
      </c>
      <c r="K110" s="700">
        <v>0</v>
      </c>
      <c r="L110" s="699">
        <v>0</v>
      </c>
      <c r="M110" s="699">
        <v>1150</v>
      </c>
      <c r="N110" s="702">
        <v>1</v>
      </c>
      <c r="O110" s="699">
        <v>575</v>
      </c>
      <c r="P110" s="702">
        <v>0.5</v>
      </c>
      <c r="Q110" s="905" t="e">
        <v>#REF!</v>
      </c>
    </row>
    <row r="111" spans="1:19" ht="26.25" customHeight="1" x14ac:dyDescent="0.25">
      <c r="A111" s="1191"/>
      <c r="B111" s="1152" t="s">
        <v>47</v>
      </c>
      <c r="C111" s="1149"/>
      <c r="D111" s="739" t="s">
        <v>47</v>
      </c>
      <c r="E111" s="718">
        <v>80290</v>
      </c>
      <c r="F111" s="719">
        <v>78553</v>
      </c>
      <c r="G111" s="719">
        <v>0</v>
      </c>
      <c r="H111" s="719">
        <v>78553</v>
      </c>
      <c r="I111" s="719">
        <v>28998.954308029999</v>
      </c>
      <c r="J111" s="720">
        <v>0.36916418606584089</v>
      </c>
      <c r="K111" s="719">
        <v>1720.7835446999991</v>
      </c>
      <c r="L111" s="718">
        <v>49554.045691970001</v>
      </c>
      <c r="M111" s="718">
        <v>27278.170763330003</v>
      </c>
      <c r="N111" s="720">
        <v>0.3472581666305552</v>
      </c>
      <c r="O111" s="718">
        <v>11590.762461729999</v>
      </c>
      <c r="P111" s="720">
        <v>0.14755340294743674</v>
      </c>
      <c r="Q111" s="899" t="e">
        <v>#REF!</v>
      </c>
    </row>
    <row r="112" spans="1:19" ht="88.5" customHeight="1" x14ac:dyDescent="0.25">
      <c r="A112" s="1191"/>
      <c r="B112" s="813" t="s">
        <v>544</v>
      </c>
      <c r="C112" s="809" t="s">
        <v>545</v>
      </c>
      <c r="D112" s="590" t="s">
        <v>585</v>
      </c>
      <c r="E112" s="865">
        <v>15000</v>
      </c>
      <c r="F112" s="865">
        <v>15000</v>
      </c>
      <c r="G112" s="865">
        <v>0</v>
      </c>
      <c r="H112" s="865">
        <v>15000</v>
      </c>
      <c r="I112" s="865">
        <v>7393.1849670000001</v>
      </c>
      <c r="J112" s="704">
        <v>0.4928789978</v>
      </c>
      <c r="K112" s="701">
        <v>6285.2644270000001</v>
      </c>
      <c r="L112" s="703">
        <v>7606.8150329999999</v>
      </c>
      <c r="M112" s="703">
        <v>1107.9205400000001</v>
      </c>
      <c r="N112" s="702">
        <v>7.3861369333333343E-2</v>
      </c>
      <c r="O112" s="699">
        <v>358.87463600000001</v>
      </c>
      <c r="P112" s="702">
        <v>2.3924975733333333E-2</v>
      </c>
      <c r="Q112" s="684" t="e">
        <v>#REF!</v>
      </c>
    </row>
    <row r="113" spans="1:61" s="249" customFormat="1" ht="78" customHeight="1" x14ac:dyDescent="0.25">
      <c r="A113" s="1191"/>
      <c r="B113" s="813" t="s">
        <v>546</v>
      </c>
      <c r="C113" s="809" t="s">
        <v>545</v>
      </c>
      <c r="D113" s="590" t="s">
        <v>586</v>
      </c>
      <c r="E113" s="865">
        <v>400</v>
      </c>
      <c r="F113" s="865">
        <v>400</v>
      </c>
      <c r="G113" s="865">
        <v>0</v>
      </c>
      <c r="H113" s="865">
        <v>400</v>
      </c>
      <c r="I113" s="865">
        <v>100</v>
      </c>
      <c r="J113" s="704">
        <v>0.25</v>
      </c>
      <c r="K113" s="701">
        <v>39.130436000000003</v>
      </c>
      <c r="L113" s="703">
        <v>300</v>
      </c>
      <c r="M113" s="703">
        <v>60.869563999999997</v>
      </c>
      <c r="N113" s="702">
        <v>0.15217391</v>
      </c>
      <c r="O113" s="703">
        <v>26.376811</v>
      </c>
      <c r="P113" s="702">
        <v>6.59420275E-2</v>
      </c>
      <c r="Q113" s="888" t="e">
        <v>#REF!</v>
      </c>
      <c r="R113" s="930"/>
      <c r="S113" s="930"/>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row>
    <row r="114" spans="1:61" ht="23.25" customHeight="1" thickBot="1" x14ac:dyDescent="0.3">
      <c r="A114" s="1191"/>
      <c r="B114" s="1157" t="s">
        <v>82</v>
      </c>
      <c r="C114" s="1156"/>
      <c r="D114" s="741" t="s">
        <v>82</v>
      </c>
      <c r="E114" s="725">
        <v>15400</v>
      </c>
      <c r="F114" s="728">
        <v>15400</v>
      </c>
      <c r="G114" s="728">
        <v>0</v>
      </c>
      <c r="H114" s="728">
        <v>15400</v>
      </c>
      <c r="I114" s="728">
        <v>7493.1849670000001</v>
      </c>
      <c r="J114" s="724">
        <v>0.48657045240259739</v>
      </c>
      <c r="K114" s="728">
        <v>6324.3948630000004</v>
      </c>
      <c r="L114" s="725">
        <v>7906.8150329999999</v>
      </c>
      <c r="M114" s="725">
        <v>1168.7901040000002</v>
      </c>
      <c r="N114" s="724">
        <v>7.5895461298701311E-2</v>
      </c>
      <c r="O114" s="725">
        <v>385.25144699999998</v>
      </c>
      <c r="P114" s="724">
        <v>2.5016327727272726E-2</v>
      </c>
      <c r="Q114" s="901" t="e">
        <v>#REF!</v>
      </c>
    </row>
    <row r="115" spans="1:61" ht="42" customHeight="1" thickBot="1" x14ac:dyDescent="0.3">
      <c r="A115" s="1173"/>
      <c r="B115" s="1138" t="s">
        <v>70</v>
      </c>
      <c r="C115" s="1139"/>
      <c r="D115" s="1140"/>
      <c r="E115" s="726">
        <v>95690</v>
      </c>
      <c r="F115" s="727">
        <v>93953</v>
      </c>
      <c r="G115" s="727">
        <v>0</v>
      </c>
      <c r="H115" s="727">
        <v>93953</v>
      </c>
      <c r="I115" s="727">
        <v>36492.13927503</v>
      </c>
      <c r="J115" s="626">
        <v>0.38840845183261846</v>
      </c>
      <c r="K115" s="727">
        <v>8045.1784076999993</v>
      </c>
      <c r="L115" s="726">
        <v>57460.86072497</v>
      </c>
      <c r="M115" s="726">
        <v>28446.960867330003</v>
      </c>
      <c r="N115" s="626">
        <v>0.30277863258576099</v>
      </c>
      <c r="O115" s="726">
        <v>11976.013908729999</v>
      </c>
      <c r="P115" s="626">
        <v>0.12746813735303822</v>
      </c>
      <c r="Q115" s="897" t="e">
        <v>#REF!</v>
      </c>
    </row>
    <row r="116" spans="1:61" ht="18" customHeight="1" x14ac:dyDescent="0.25">
      <c r="A116" s="1175" t="s">
        <v>669</v>
      </c>
      <c r="B116" s="1175"/>
      <c r="C116" s="1175"/>
      <c r="D116" s="1175"/>
      <c r="E116" s="1175"/>
      <c r="F116" s="1175"/>
      <c r="G116" s="1175"/>
      <c r="H116" s="1175"/>
      <c r="I116" s="1175"/>
      <c r="J116" s="1175"/>
      <c r="K116" s="1175"/>
      <c r="L116" s="1175"/>
      <c r="M116" s="1224"/>
      <c r="N116" s="1175"/>
      <c r="O116" s="1175"/>
      <c r="P116" s="1175"/>
    </row>
    <row r="117" spans="1:61" ht="18" customHeight="1" thickBot="1" x14ac:dyDescent="0.3">
      <c r="A117" s="753"/>
      <c r="B117" s="801"/>
      <c r="C117" s="597"/>
      <c r="D117" s="754"/>
      <c r="E117" s="755"/>
      <c r="F117" s="696"/>
      <c r="G117" s="696"/>
      <c r="H117" s="696"/>
      <c r="I117" s="696"/>
      <c r="J117" s="696"/>
      <c r="K117" s="696"/>
      <c r="L117" s="696"/>
      <c r="M117" s="756"/>
      <c r="N117" s="696"/>
      <c r="O117" s="757"/>
      <c r="P117" s="696"/>
      <c r="Q117" s="583"/>
    </row>
    <row r="118" spans="1:61" s="255" customFormat="1" ht="68.25" customHeight="1" thickBot="1" x14ac:dyDescent="0.3">
      <c r="A118" s="537" t="s">
        <v>6</v>
      </c>
      <c r="B118" s="555" t="s">
        <v>7</v>
      </c>
      <c r="C118" s="536" t="s">
        <v>620</v>
      </c>
      <c r="D118" s="538" t="s">
        <v>568</v>
      </c>
      <c r="E118" s="553" t="s">
        <v>94</v>
      </c>
      <c r="F118" s="538" t="s">
        <v>172</v>
      </c>
      <c r="G118" s="538" t="s">
        <v>618</v>
      </c>
      <c r="H118" s="538" t="s">
        <v>619</v>
      </c>
      <c r="I118" s="538" t="s">
        <v>24</v>
      </c>
      <c r="J118" s="539" t="s">
        <v>450</v>
      </c>
      <c r="K118" s="538" t="s">
        <v>177</v>
      </c>
      <c r="L118" s="538" t="s">
        <v>174</v>
      </c>
      <c r="M118" s="538" t="s">
        <v>25</v>
      </c>
      <c r="N118" s="538" t="s">
        <v>43</v>
      </c>
      <c r="O118" s="538" t="s">
        <v>80</v>
      </c>
      <c r="P118" s="556" t="s">
        <v>375</v>
      </c>
      <c r="Q118" s="910" t="s">
        <v>28</v>
      </c>
      <c r="R118" s="931"/>
      <c r="S118" s="931"/>
    </row>
    <row r="119" spans="1:61" s="867" customFormat="1" ht="35.25" customHeight="1" x14ac:dyDescent="0.25">
      <c r="A119" s="1172" t="s">
        <v>627</v>
      </c>
      <c r="B119" s="1110" t="s">
        <v>108</v>
      </c>
      <c r="C119" s="1111" t="s">
        <v>424</v>
      </c>
      <c r="D119" s="1112" t="s">
        <v>169</v>
      </c>
      <c r="E119" s="1113">
        <v>2406.973966</v>
      </c>
      <c r="F119" s="1114">
        <v>2406.973966</v>
      </c>
      <c r="G119" s="1114">
        <v>0</v>
      </c>
      <c r="H119" s="1115">
        <v>2406.973966</v>
      </c>
      <c r="I119" s="1114">
        <v>2406.9739670100003</v>
      </c>
      <c r="J119" s="750">
        <v>1.0000000004196141</v>
      </c>
      <c r="K119" s="1114">
        <v>58.296108000000004</v>
      </c>
      <c r="L119" s="1113">
        <v>-1.0100002327817492E-6</v>
      </c>
      <c r="M119" s="1113">
        <v>2348.6778590100002</v>
      </c>
      <c r="N119" s="750">
        <v>0.97578033339227244</v>
      </c>
      <c r="O119" s="1113">
        <v>2218.9757549599999</v>
      </c>
      <c r="P119" s="702">
        <v>0.92189437289493303</v>
      </c>
      <c r="Q119" s="900"/>
      <c r="R119" s="1116">
        <v>11960.631936999998</v>
      </c>
      <c r="S119" s="1116"/>
      <c r="T119" s="1117"/>
      <c r="U119" s="1117"/>
      <c r="V119" s="1117"/>
      <c r="W119" s="1117"/>
      <c r="X119" s="1117"/>
      <c r="Y119" s="1117"/>
      <c r="Z119" s="1117"/>
      <c r="AA119" s="1117"/>
      <c r="AB119" s="1117"/>
      <c r="AC119" s="1117"/>
      <c r="AD119" s="1117"/>
      <c r="AE119" s="1117"/>
      <c r="AF119" s="1117"/>
      <c r="AG119" s="1117"/>
      <c r="AH119" s="1117"/>
      <c r="AI119" s="1117"/>
      <c r="AJ119" s="1117"/>
      <c r="AK119" s="1117"/>
      <c r="AL119" s="1117"/>
      <c r="AM119" s="1117"/>
      <c r="AN119" s="1117"/>
      <c r="AO119" s="1117"/>
      <c r="AP119" s="1117"/>
      <c r="AQ119" s="1117"/>
      <c r="AR119" s="1117"/>
      <c r="AS119" s="1117"/>
      <c r="AT119" s="1117"/>
      <c r="AU119" s="1117"/>
      <c r="AV119" s="1117"/>
      <c r="AW119" s="1117"/>
      <c r="AX119" s="1117"/>
      <c r="AY119" s="1117"/>
      <c r="AZ119" s="1117"/>
      <c r="BA119" s="1117"/>
      <c r="BB119" s="1117"/>
      <c r="BC119" s="1117"/>
      <c r="BD119" s="1117"/>
      <c r="BE119" s="1117"/>
      <c r="BF119" s="1117"/>
      <c r="BG119" s="1117"/>
      <c r="BH119" s="1117"/>
      <c r="BI119" s="1117"/>
    </row>
    <row r="120" spans="1:61" ht="31.5" customHeight="1" x14ac:dyDescent="0.25">
      <c r="A120" s="1191"/>
      <c r="B120" s="1152" t="s">
        <v>596</v>
      </c>
      <c r="C120" s="1149"/>
      <c r="D120" s="739" t="s">
        <v>169</v>
      </c>
      <c r="E120" s="718">
        <v>2406.973966</v>
      </c>
      <c r="F120" s="719">
        <v>2406.973966</v>
      </c>
      <c r="G120" s="719">
        <v>0</v>
      </c>
      <c r="H120" s="719">
        <v>2406.973966</v>
      </c>
      <c r="I120" s="719">
        <v>2406.9739670100003</v>
      </c>
      <c r="J120" s="720">
        <v>1.0000000004196141</v>
      </c>
      <c r="K120" s="719">
        <v>58.296108000000004</v>
      </c>
      <c r="L120" s="718">
        <v>-1.0100002327817492E-6</v>
      </c>
      <c r="M120" s="718">
        <v>2348.6778590100002</v>
      </c>
      <c r="N120" s="720">
        <v>0.97578033339227244</v>
      </c>
      <c r="O120" s="718">
        <v>2218.9757549599999</v>
      </c>
      <c r="P120" s="720">
        <v>0.92189437289493303</v>
      </c>
      <c r="Q120" s="899">
        <v>0</v>
      </c>
    </row>
    <row r="121" spans="1:61" ht="88.5" customHeight="1" x14ac:dyDescent="0.25">
      <c r="A121" s="1191"/>
      <c r="B121" s="813" t="s">
        <v>549</v>
      </c>
      <c r="C121" s="809" t="s">
        <v>542</v>
      </c>
      <c r="D121" s="590" t="s">
        <v>587</v>
      </c>
      <c r="E121" s="699">
        <v>200</v>
      </c>
      <c r="F121" s="699">
        <v>200</v>
      </c>
      <c r="G121" s="699">
        <v>0</v>
      </c>
      <c r="H121" s="699">
        <v>200</v>
      </c>
      <c r="I121" s="699">
        <v>197.42765</v>
      </c>
      <c r="J121" s="704">
        <v>0.98713824999999999</v>
      </c>
      <c r="K121" s="701">
        <v>0</v>
      </c>
      <c r="L121" s="703">
        <v>2.5723500000000001</v>
      </c>
      <c r="M121" s="703">
        <v>197.42765</v>
      </c>
      <c r="N121" s="702">
        <v>0.98713824999999999</v>
      </c>
      <c r="O121" s="699">
        <v>113.920194</v>
      </c>
      <c r="P121" s="702">
        <v>0.56960096999999998</v>
      </c>
      <c r="Q121" s="684" t="e">
        <v>#REF!</v>
      </c>
    </row>
    <row r="122" spans="1:61" ht="73.5" customHeight="1" x14ac:dyDescent="0.25">
      <c r="A122" s="1191"/>
      <c r="B122" s="813" t="s">
        <v>550</v>
      </c>
      <c r="C122" s="809" t="s">
        <v>552</v>
      </c>
      <c r="D122" s="590" t="s">
        <v>587</v>
      </c>
      <c r="E122" s="699">
        <v>200</v>
      </c>
      <c r="F122" s="699">
        <v>200</v>
      </c>
      <c r="G122" s="699">
        <v>0</v>
      </c>
      <c r="H122" s="699">
        <v>200</v>
      </c>
      <c r="I122" s="866">
        <v>200</v>
      </c>
      <c r="J122" s="704">
        <v>1</v>
      </c>
      <c r="K122" s="701">
        <v>0</v>
      </c>
      <c r="L122" s="703">
        <v>0</v>
      </c>
      <c r="M122" s="703">
        <v>200</v>
      </c>
      <c r="N122" s="702">
        <v>1</v>
      </c>
      <c r="O122" s="699">
        <v>93.166849999999997</v>
      </c>
      <c r="P122" s="702">
        <v>0.46583425000000001</v>
      </c>
      <c r="Q122" s="684" t="e">
        <v>#REF!</v>
      </c>
    </row>
    <row r="123" spans="1:61" s="249" customFormat="1" ht="90" x14ac:dyDescent="0.25">
      <c r="A123" s="1191"/>
      <c r="B123" s="814" t="s">
        <v>554</v>
      </c>
      <c r="C123" s="810" t="s">
        <v>556</v>
      </c>
      <c r="D123" s="591" t="s">
        <v>588</v>
      </c>
      <c r="E123" s="703">
        <v>466</v>
      </c>
      <c r="F123" s="703">
        <v>466</v>
      </c>
      <c r="G123" s="703">
        <v>0</v>
      </c>
      <c r="H123" s="703">
        <v>466</v>
      </c>
      <c r="I123" s="703">
        <v>451.37972400000001</v>
      </c>
      <c r="J123" s="704">
        <v>0.96862601716738195</v>
      </c>
      <c r="K123" s="701">
        <v>0</v>
      </c>
      <c r="L123" s="703">
        <v>14.62027599999999</v>
      </c>
      <c r="M123" s="703">
        <v>451.37972400000001</v>
      </c>
      <c r="N123" s="704">
        <v>0.96862601716738195</v>
      </c>
      <c r="O123" s="703">
        <v>187.67689200000001</v>
      </c>
      <c r="P123" s="704">
        <v>0.40274011158798284</v>
      </c>
      <c r="Q123" s="888" t="e">
        <v>#REF!</v>
      </c>
      <c r="R123" s="952"/>
      <c r="S123" s="952"/>
    </row>
    <row r="124" spans="1:61" s="249" customFormat="1" ht="90" x14ac:dyDescent="0.25">
      <c r="A124" s="1191"/>
      <c r="B124" s="814" t="s">
        <v>557</v>
      </c>
      <c r="C124" s="810" t="s">
        <v>559</v>
      </c>
      <c r="D124" s="591" t="s">
        <v>588</v>
      </c>
      <c r="E124" s="703">
        <v>466</v>
      </c>
      <c r="F124" s="703">
        <v>466</v>
      </c>
      <c r="G124" s="703">
        <v>0</v>
      </c>
      <c r="H124" s="703">
        <v>466</v>
      </c>
      <c r="I124" s="703">
        <v>462.48057</v>
      </c>
      <c r="J124" s="704">
        <v>0.99244757510729609</v>
      </c>
      <c r="K124" s="701">
        <v>8.9688269999999761</v>
      </c>
      <c r="L124" s="703">
        <v>3.5194299999999998</v>
      </c>
      <c r="M124" s="703">
        <v>453.51174300000002</v>
      </c>
      <c r="N124" s="704">
        <v>0.9732011652360516</v>
      </c>
      <c r="O124" s="703">
        <v>214.63753800000001</v>
      </c>
      <c r="P124" s="704">
        <v>0.46059557510729615</v>
      </c>
      <c r="Q124" s="888" t="e">
        <v>#REF!</v>
      </c>
      <c r="R124" s="930"/>
      <c r="S124" s="930"/>
    </row>
    <row r="125" spans="1:61" s="249" customFormat="1" ht="139.5" customHeight="1" x14ac:dyDescent="0.25">
      <c r="A125" s="1191"/>
      <c r="B125" s="813" t="s">
        <v>560</v>
      </c>
      <c r="C125" s="809" t="s">
        <v>562</v>
      </c>
      <c r="D125" s="590" t="s">
        <v>588</v>
      </c>
      <c r="E125" s="703">
        <v>466</v>
      </c>
      <c r="F125" s="703">
        <v>466</v>
      </c>
      <c r="G125" s="703">
        <v>0</v>
      </c>
      <c r="H125" s="703">
        <v>466</v>
      </c>
      <c r="I125" s="703">
        <v>420.33198399999998</v>
      </c>
      <c r="J125" s="704">
        <v>0.90199996566523599</v>
      </c>
      <c r="K125" s="701">
        <v>175.95407399999996</v>
      </c>
      <c r="L125" s="703">
        <v>45.668016000000023</v>
      </c>
      <c r="M125" s="703">
        <v>244.37791000000001</v>
      </c>
      <c r="N125" s="704">
        <v>0.52441611587982839</v>
      </c>
      <c r="O125" s="703">
        <v>103.387648</v>
      </c>
      <c r="P125" s="704">
        <v>0.22186190557939914</v>
      </c>
      <c r="Q125" s="888" t="e">
        <v>#REF!</v>
      </c>
      <c r="R125" s="930"/>
      <c r="S125" s="930"/>
    </row>
    <row r="126" spans="1:61" s="249" customFormat="1" ht="90" x14ac:dyDescent="0.25">
      <c r="A126" s="1191"/>
      <c r="B126" s="813" t="s">
        <v>563</v>
      </c>
      <c r="C126" s="809" t="s">
        <v>552</v>
      </c>
      <c r="D126" s="590" t="s">
        <v>588</v>
      </c>
      <c r="E126" s="703">
        <v>466</v>
      </c>
      <c r="F126" s="703">
        <v>466</v>
      </c>
      <c r="G126" s="703">
        <v>0</v>
      </c>
      <c r="H126" s="703">
        <v>466</v>
      </c>
      <c r="I126" s="703">
        <v>465.706975</v>
      </c>
      <c r="J126" s="704">
        <v>0.99937119098712446</v>
      </c>
      <c r="K126" s="701">
        <v>59.943173999999999</v>
      </c>
      <c r="L126" s="703">
        <v>0.29302500000000009</v>
      </c>
      <c r="M126" s="703">
        <v>405.763801</v>
      </c>
      <c r="N126" s="704">
        <v>0.8707377703862661</v>
      </c>
      <c r="O126" s="703">
        <v>201.67581000000001</v>
      </c>
      <c r="P126" s="704">
        <v>0.43278070815450648</v>
      </c>
      <c r="Q126" s="888" t="e">
        <v>#REF!</v>
      </c>
      <c r="R126" s="930"/>
      <c r="S126" s="930"/>
    </row>
    <row r="127" spans="1:61" s="249" customFormat="1" ht="45" x14ac:dyDescent="0.25">
      <c r="A127" s="1191"/>
      <c r="B127" s="842" t="s">
        <v>566</v>
      </c>
      <c r="C127" s="812" t="s">
        <v>542</v>
      </c>
      <c r="D127" s="590" t="s">
        <v>589</v>
      </c>
      <c r="E127" s="703">
        <v>500</v>
      </c>
      <c r="F127" s="703">
        <v>500</v>
      </c>
      <c r="G127" s="703">
        <v>0</v>
      </c>
      <c r="H127" s="703">
        <v>500</v>
      </c>
      <c r="I127" s="703">
        <v>497.14209199999999</v>
      </c>
      <c r="J127" s="704">
        <v>0.99428418399999996</v>
      </c>
      <c r="K127" s="701">
        <v>0</v>
      </c>
      <c r="L127" s="703">
        <v>2.857908000000009</v>
      </c>
      <c r="M127" s="703">
        <v>497.14209199999999</v>
      </c>
      <c r="N127" s="704">
        <v>0.99428418399999996</v>
      </c>
      <c r="O127" s="703">
        <v>199.86630299999999</v>
      </c>
      <c r="P127" s="704">
        <v>0.39973260599999999</v>
      </c>
      <c r="Q127" s="888"/>
      <c r="R127" s="930"/>
      <c r="S127" s="930"/>
    </row>
    <row r="128" spans="1:61" ht="20.25" thickBot="1" x14ac:dyDescent="0.3">
      <c r="A128" s="1191"/>
      <c r="B128" s="1157" t="s">
        <v>82</v>
      </c>
      <c r="C128" s="1156"/>
      <c r="D128" s="741" t="s">
        <v>82</v>
      </c>
      <c r="E128" s="725">
        <v>2764</v>
      </c>
      <c r="F128" s="728">
        <v>2764</v>
      </c>
      <c r="G128" s="728">
        <v>0</v>
      </c>
      <c r="H128" s="728">
        <v>2764</v>
      </c>
      <c r="I128" s="728">
        <v>2694.4689949999997</v>
      </c>
      <c r="J128" s="724">
        <v>0.97484406476121555</v>
      </c>
      <c r="K128" s="728">
        <v>244.86607499999994</v>
      </c>
      <c r="L128" s="725">
        <v>69.531005000000022</v>
      </c>
      <c r="M128" s="725">
        <v>2449.6029199999998</v>
      </c>
      <c r="N128" s="724">
        <v>0.88625286541244563</v>
      </c>
      <c r="O128" s="725">
        <v>1114.3312350000001</v>
      </c>
      <c r="P128" s="724">
        <v>0.40315891280752536</v>
      </c>
      <c r="Q128" s="901" t="e">
        <v>#REF!</v>
      </c>
    </row>
    <row r="129" spans="1:19" ht="33.75" customHeight="1" thickBot="1" x14ac:dyDescent="0.3">
      <c r="A129" s="1173"/>
      <c r="B129" s="1138" t="s">
        <v>70</v>
      </c>
      <c r="C129" s="1139"/>
      <c r="D129" s="1140"/>
      <c r="E129" s="726">
        <v>5170.9739659999996</v>
      </c>
      <c r="F129" s="727">
        <v>5170.9739659999996</v>
      </c>
      <c r="G129" s="727">
        <v>0</v>
      </c>
      <c r="H129" s="727">
        <v>5170.9739659999996</v>
      </c>
      <c r="I129" s="727">
        <v>5101.44296201</v>
      </c>
      <c r="J129" s="626">
        <v>0.98655359619925043</v>
      </c>
      <c r="K129" s="727">
        <v>303.16218299999991</v>
      </c>
      <c r="L129" s="726">
        <v>69.53100398999959</v>
      </c>
      <c r="M129" s="726">
        <v>4798.2807790099996</v>
      </c>
      <c r="N129" s="626">
        <v>0.92792592083415648</v>
      </c>
      <c r="O129" s="726">
        <v>3333.30698996</v>
      </c>
      <c r="P129" s="626">
        <v>0.64461879171642311</v>
      </c>
      <c r="Q129" s="897" t="e">
        <v>#REF!</v>
      </c>
    </row>
    <row r="130" spans="1:19" ht="33.75" customHeight="1" thickBot="1" x14ac:dyDescent="0.3">
      <c r="A130" s="1186" t="s">
        <v>669</v>
      </c>
      <c r="B130" s="1177"/>
      <c r="C130" s="1177"/>
      <c r="D130" s="1177"/>
      <c r="E130" s="1177"/>
      <c r="F130" s="1177"/>
      <c r="G130" s="1177"/>
      <c r="H130" s="1177"/>
      <c r="I130" s="1177"/>
      <c r="J130" s="1177"/>
      <c r="K130" s="1177"/>
      <c r="L130" s="1177"/>
      <c r="M130" s="1178"/>
      <c r="N130" s="1177"/>
      <c r="O130" s="1177"/>
      <c r="P130" s="1175"/>
    </row>
    <row r="131" spans="1:19" s="255" customFormat="1" ht="52.5" customHeight="1" thickBot="1" x14ac:dyDescent="0.3">
      <c r="A131" s="537" t="s">
        <v>6</v>
      </c>
      <c r="B131" s="555" t="s">
        <v>7</v>
      </c>
      <c r="C131" s="536" t="s">
        <v>620</v>
      </c>
      <c r="D131" s="538" t="s">
        <v>568</v>
      </c>
      <c r="E131" s="553" t="s">
        <v>94</v>
      </c>
      <c r="F131" s="538" t="s">
        <v>172</v>
      </c>
      <c r="G131" s="538" t="s">
        <v>618</v>
      </c>
      <c r="H131" s="538" t="s">
        <v>619</v>
      </c>
      <c r="I131" s="538" t="s">
        <v>24</v>
      </c>
      <c r="J131" s="539" t="s">
        <v>450</v>
      </c>
      <c r="K131" s="538" t="s">
        <v>177</v>
      </c>
      <c r="L131" s="538" t="s">
        <v>174</v>
      </c>
      <c r="M131" s="538" t="s">
        <v>25</v>
      </c>
      <c r="N131" s="538" t="s">
        <v>43</v>
      </c>
      <c r="O131" s="538" t="s">
        <v>80</v>
      </c>
      <c r="P131" s="556" t="s">
        <v>375</v>
      </c>
      <c r="Q131" s="892" t="s">
        <v>28</v>
      </c>
      <c r="R131" s="931"/>
      <c r="S131" s="931"/>
    </row>
    <row r="132" spans="1:19" s="994" customFormat="1" ht="52.5" customHeight="1" x14ac:dyDescent="0.25">
      <c r="A132" s="1235" t="s">
        <v>414</v>
      </c>
      <c r="B132" s="995" t="s">
        <v>553</v>
      </c>
      <c r="C132" s="817" t="s">
        <v>542</v>
      </c>
      <c r="D132" s="995" t="s">
        <v>650</v>
      </c>
      <c r="E132" s="996">
        <v>2000</v>
      </c>
      <c r="F132" s="996">
        <v>2000</v>
      </c>
      <c r="G132" s="996">
        <v>0</v>
      </c>
      <c r="H132" s="996">
        <v>2000</v>
      </c>
      <c r="I132" s="701">
        <v>1971.4812434999999</v>
      </c>
      <c r="J132" s="704">
        <v>0.98574062174999999</v>
      </c>
      <c r="K132" s="701">
        <v>1971.4812434999999</v>
      </c>
      <c r="L132" s="703">
        <v>28.518756500000109</v>
      </c>
      <c r="M132" s="703">
        <v>1968.0312429999999</v>
      </c>
      <c r="N132" s="702">
        <v>0.98401562149999999</v>
      </c>
      <c r="O132" s="699">
        <v>845.12134200000003</v>
      </c>
      <c r="P132" s="702">
        <v>0.422560671</v>
      </c>
      <c r="Q132" s="992"/>
      <c r="R132" s="993"/>
      <c r="S132" s="993"/>
    </row>
    <row r="133" spans="1:19" ht="53.25" customHeight="1" x14ac:dyDescent="0.25">
      <c r="A133" s="1236"/>
      <c r="B133" s="813" t="s">
        <v>565</v>
      </c>
      <c r="C133" s="817" t="s">
        <v>542</v>
      </c>
      <c r="D133" s="995" t="s">
        <v>590</v>
      </c>
      <c r="E133" s="699">
        <v>3000</v>
      </c>
      <c r="F133" s="699">
        <v>3000</v>
      </c>
      <c r="G133" s="699">
        <v>0</v>
      </c>
      <c r="H133" s="699">
        <v>3000</v>
      </c>
      <c r="I133" s="701">
        <v>2693.6451513899997</v>
      </c>
      <c r="J133" s="704">
        <v>0.89788171712999987</v>
      </c>
      <c r="K133" s="701">
        <v>2693.6451513899997</v>
      </c>
      <c r="L133" s="703">
        <v>306.35484861000032</v>
      </c>
      <c r="M133" s="703">
        <v>2169.9017990000002</v>
      </c>
      <c r="N133" s="702">
        <v>0.72330059966666671</v>
      </c>
      <c r="O133" s="699">
        <v>945.31085099999996</v>
      </c>
      <c r="P133" s="702">
        <v>0.315103617</v>
      </c>
      <c r="Q133" s="913" t="e">
        <v>#REF!</v>
      </c>
    </row>
    <row r="134" spans="1:19" ht="19.5" x14ac:dyDescent="0.25">
      <c r="A134" s="1236"/>
      <c r="B134" s="1148" t="s">
        <v>48</v>
      </c>
      <c r="C134" s="1149"/>
      <c r="D134" s="739" t="s">
        <v>82</v>
      </c>
      <c r="E134" s="718">
        <v>5000</v>
      </c>
      <c r="F134" s="718">
        <v>5000</v>
      </c>
      <c r="G134" s="718">
        <v>0</v>
      </c>
      <c r="H134" s="718">
        <v>5000</v>
      </c>
      <c r="I134" s="718">
        <v>4665.1263948899996</v>
      </c>
      <c r="J134" s="720">
        <v>0.93302527897799992</v>
      </c>
      <c r="K134" s="719">
        <v>4665.1263948899996</v>
      </c>
      <c r="L134" s="718">
        <v>334.87360511000043</v>
      </c>
      <c r="M134" s="719">
        <v>4137.9330420000006</v>
      </c>
      <c r="N134" s="720">
        <v>0.82758660840000009</v>
      </c>
      <c r="O134" s="719">
        <v>1790.4321930000001</v>
      </c>
      <c r="P134" s="720">
        <v>0.3580864386</v>
      </c>
      <c r="Q134" s="914" t="e">
        <v>#REF!</v>
      </c>
    </row>
    <row r="135" spans="1:19" ht="20.25" thickBot="1" x14ac:dyDescent="0.3">
      <c r="A135" s="1236"/>
      <c r="B135" s="1150" t="s">
        <v>597</v>
      </c>
      <c r="C135" s="1151"/>
      <c r="D135" s="760" t="s">
        <v>348</v>
      </c>
      <c r="E135" s="761">
        <v>0</v>
      </c>
      <c r="F135" s="762">
        <v>0</v>
      </c>
      <c r="G135" s="762">
        <v>0</v>
      </c>
      <c r="H135" s="762">
        <v>0</v>
      </c>
      <c r="I135" s="762">
        <v>0</v>
      </c>
      <c r="J135" s="724">
        <v>0</v>
      </c>
      <c r="K135" s="762">
        <v>0</v>
      </c>
      <c r="L135" s="761">
        <v>0</v>
      </c>
      <c r="M135" s="761">
        <v>0</v>
      </c>
      <c r="N135" s="763">
        <v>0</v>
      </c>
      <c r="O135" s="761">
        <v>0</v>
      </c>
      <c r="P135" s="724">
        <v>0</v>
      </c>
      <c r="Q135" s="915">
        <v>0</v>
      </c>
    </row>
    <row r="136" spans="1:19" ht="34.5" customHeight="1" thickBot="1" x14ac:dyDescent="0.3">
      <c r="A136" s="1237"/>
      <c r="B136" s="1138" t="s">
        <v>70</v>
      </c>
      <c r="C136" s="1139"/>
      <c r="D136" s="1140"/>
      <c r="E136" s="726">
        <v>5000</v>
      </c>
      <c r="F136" s="727">
        <v>5000</v>
      </c>
      <c r="G136" s="727">
        <v>0</v>
      </c>
      <c r="H136" s="727">
        <v>5000</v>
      </c>
      <c r="I136" s="727">
        <v>4665.1263948899996</v>
      </c>
      <c r="J136" s="626">
        <v>0.93302527897799992</v>
      </c>
      <c r="K136" s="727">
        <v>4665.1263948899996</v>
      </c>
      <c r="L136" s="726">
        <v>334.87360511000043</v>
      </c>
      <c r="M136" s="726">
        <v>4137.9330420000006</v>
      </c>
      <c r="N136" s="626">
        <v>0.82758660840000009</v>
      </c>
      <c r="O136" s="726">
        <v>1790.4321930000001</v>
      </c>
      <c r="P136" s="626">
        <v>0.3580864386</v>
      </c>
      <c r="Q136" s="916" t="e">
        <v>#REF!</v>
      </c>
    </row>
    <row r="137" spans="1:19" ht="18" customHeight="1" thickBot="1" x14ac:dyDescent="0.3">
      <c r="A137" s="1176" t="s">
        <v>669</v>
      </c>
      <c r="B137" s="1177"/>
      <c r="C137" s="1177"/>
      <c r="D137" s="1177"/>
      <c r="E137" s="1177"/>
      <c r="F137" s="1177"/>
      <c r="G137" s="1177"/>
      <c r="H137" s="1177"/>
      <c r="I137" s="1177"/>
      <c r="J137" s="1177"/>
      <c r="K137" s="1177"/>
      <c r="L137" s="1177"/>
      <c r="M137" s="1178"/>
      <c r="N137" s="1177"/>
      <c r="O137" s="1177"/>
      <c r="P137" s="1179"/>
    </row>
    <row r="138" spans="1:19" s="255" customFormat="1" ht="68.25" customHeight="1" thickBot="1" x14ac:dyDescent="0.3">
      <c r="A138" s="537" t="s">
        <v>6</v>
      </c>
      <c r="B138" s="555" t="s">
        <v>7</v>
      </c>
      <c r="C138" s="536" t="s">
        <v>620</v>
      </c>
      <c r="D138" s="538" t="s">
        <v>568</v>
      </c>
      <c r="E138" s="553" t="s">
        <v>94</v>
      </c>
      <c r="F138" s="538" t="s">
        <v>172</v>
      </c>
      <c r="G138" s="538" t="s">
        <v>618</v>
      </c>
      <c r="H138" s="538" t="s">
        <v>619</v>
      </c>
      <c r="I138" s="538" t="s">
        <v>24</v>
      </c>
      <c r="J138" s="539" t="s">
        <v>450</v>
      </c>
      <c r="K138" s="538" t="s">
        <v>177</v>
      </c>
      <c r="L138" s="538" t="s">
        <v>174</v>
      </c>
      <c r="M138" s="538" t="s">
        <v>25</v>
      </c>
      <c r="N138" s="538" t="s">
        <v>43</v>
      </c>
      <c r="O138" s="538" t="s">
        <v>80</v>
      </c>
      <c r="P138" s="556" t="s">
        <v>375</v>
      </c>
      <c r="Q138" s="910" t="s">
        <v>28</v>
      </c>
      <c r="R138" s="931"/>
      <c r="S138" s="931"/>
    </row>
    <row r="139" spans="1:19" s="249" customFormat="1" ht="67.5" customHeight="1" x14ac:dyDescent="0.25">
      <c r="A139" s="1172" t="s">
        <v>632</v>
      </c>
      <c r="B139" s="876" t="s">
        <v>131</v>
      </c>
      <c r="C139" s="864" t="s">
        <v>398</v>
      </c>
      <c r="D139" s="877" t="s">
        <v>398</v>
      </c>
      <c r="E139" s="764">
        <v>10615.530199999999</v>
      </c>
      <c r="F139" s="749">
        <v>10615.530199999999</v>
      </c>
      <c r="G139" s="749">
        <v>0</v>
      </c>
      <c r="H139" s="749">
        <v>10615.530199999999</v>
      </c>
      <c r="I139" s="749">
        <v>4489.3992010000002</v>
      </c>
      <c r="J139" s="765">
        <v>0.42290861750833703</v>
      </c>
      <c r="K139" s="749">
        <v>352.67696500000056</v>
      </c>
      <c r="L139" s="764">
        <v>6126.1309989999991</v>
      </c>
      <c r="M139" s="764">
        <v>4136.7222359999996</v>
      </c>
      <c r="N139" s="765">
        <v>0.38968588078624655</v>
      </c>
      <c r="O139" s="764">
        <v>1475.5643500000001</v>
      </c>
      <c r="P139" s="766">
        <v>0.13900053244632099</v>
      </c>
      <c r="Q139" s="917">
        <v>1475.5643500000001</v>
      </c>
      <c r="R139" s="930"/>
      <c r="S139" s="930"/>
    </row>
    <row r="140" spans="1:19" ht="26.25" customHeight="1" x14ac:dyDescent="0.25">
      <c r="A140" s="1191"/>
      <c r="B140" s="1180" t="s">
        <v>47</v>
      </c>
      <c r="C140" s="1181"/>
      <c r="D140" s="767" t="s">
        <v>47</v>
      </c>
      <c r="E140" s="768">
        <v>10615.530199999999</v>
      </c>
      <c r="F140" s="769">
        <v>10615.530199999999</v>
      </c>
      <c r="G140" s="769">
        <v>0</v>
      </c>
      <c r="H140" s="769">
        <v>10615.530199999999</v>
      </c>
      <c r="I140" s="770">
        <v>4489.3992010000002</v>
      </c>
      <c r="J140" s="771">
        <v>0.42290861750833703</v>
      </c>
      <c r="K140" s="770">
        <v>352.67696500000056</v>
      </c>
      <c r="L140" s="772">
        <v>6126.1309989999991</v>
      </c>
      <c r="M140" s="772">
        <v>4136.7222359999996</v>
      </c>
      <c r="N140" s="773">
        <v>0.38968588078624655</v>
      </c>
      <c r="O140" s="768">
        <v>1475.5643500000001</v>
      </c>
      <c r="P140" s="774">
        <v>0.13900053244632099</v>
      </c>
      <c r="Q140" s="918">
        <v>1475.5643500000001</v>
      </c>
    </row>
    <row r="141" spans="1:19" ht="45" customHeight="1" x14ac:dyDescent="0.25">
      <c r="A141" s="1191"/>
      <c r="B141" s="986" t="s">
        <v>543</v>
      </c>
      <c r="C141" s="817" t="s">
        <v>648</v>
      </c>
      <c r="D141" s="817" t="s">
        <v>591</v>
      </c>
      <c r="E141" s="865">
        <v>5000</v>
      </c>
      <c r="F141" s="865">
        <v>5000</v>
      </c>
      <c r="G141" s="699">
        <v>0</v>
      </c>
      <c r="H141" s="699">
        <v>5000</v>
      </c>
      <c r="I141" s="701">
        <v>0</v>
      </c>
      <c r="J141" s="771">
        <v>0</v>
      </c>
      <c r="K141" s="701">
        <v>0</v>
      </c>
      <c r="L141" s="703">
        <v>5000</v>
      </c>
      <c r="M141" s="703">
        <v>0</v>
      </c>
      <c r="N141" s="704">
        <v>0</v>
      </c>
      <c r="O141" s="699">
        <v>0</v>
      </c>
      <c r="P141" s="702">
        <v>0</v>
      </c>
      <c r="Q141" s="684"/>
    </row>
    <row r="142" spans="1:19" ht="20.25" thickBot="1" x14ac:dyDescent="0.3">
      <c r="A142" s="1191"/>
      <c r="B142" s="1182" t="s">
        <v>48</v>
      </c>
      <c r="C142" s="1183"/>
      <c r="D142" s="739" t="s">
        <v>82</v>
      </c>
      <c r="E142" s="718">
        <v>5000</v>
      </c>
      <c r="F142" s="718">
        <v>5000</v>
      </c>
      <c r="G142" s="718">
        <v>0</v>
      </c>
      <c r="H142" s="718">
        <v>5000</v>
      </c>
      <c r="I142" s="718">
        <v>0</v>
      </c>
      <c r="J142" s="720">
        <v>0</v>
      </c>
      <c r="K142" s="719">
        <v>0</v>
      </c>
      <c r="L142" s="718">
        <v>5000</v>
      </c>
      <c r="M142" s="718">
        <v>0</v>
      </c>
      <c r="N142" s="720">
        <v>0</v>
      </c>
      <c r="O142" s="718">
        <v>0</v>
      </c>
      <c r="P142" s="775">
        <v>0</v>
      </c>
      <c r="Q142" s="899" t="e">
        <v>#REF!</v>
      </c>
    </row>
    <row r="143" spans="1:19" ht="26.25" customHeight="1" thickBot="1" x14ac:dyDescent="0.3">
      <c r="A143" s="1173"/>
      <c r="B143" s="1138" t="s">
        <v>70</v>
      </c>
      <c r="C143" s="1139"/>
      <c r="D143" s="1140"/>
      <c r="E143" s="726">
        <v>15615.530199999999</v>
      </c>
      <c r="F143" s="727">
        <v>15615.530199999999</v>
      </c>
      <c r="G143" s="727">
        <v>0</v>
      </c>
      <c r="H143" s="727">
        <v>15615.530199999999</v>
      </c>
      <c r="I143" s="727">
        <v>4489.3992010000002</v>
      </c>
      <c r="J143" s="626">
        <v>0.28749579063284064</v>
      </c>
      <c r="K143" s="727">
        <v>352.67696500000056</v>
      </c>
      <c r="L143" s="726">
        <v>11126.130998999999</v>
      </c>
      <c r="M143" s="726">
        <v>4136.7222359999996</v>
      </c>
      <c r="N143" s="626">
        <v>0.26491077683676728</v>
      </c>
      <c r="O143" s="726">
        <v>1475.5643500000001</v>
      </c>
      <c r="P143" s="776">
        <v>9.4493387742927884E-2</v>
      </c>
      <c r="Q143" s="897" t="e">
        <v>#REF!</v>
      </c>
    </row>
    <row r="144" spans="1:19" ht="18" customHeight="1" thickBot="1" x14ac:dyDescent="0.3">
      <c r="A144" s="1186" t="s">
        <v>669</v>
      </c>
      <c r="B144" s="1186"/>
      <c r="C144" s="1186"/>
      <c r="D144" s="1186"/>
      <c r="E144" s="1186"/>
      <c r="F144" s="1186"/>
      <c r="G144" s="1186"/>
      <c r="H144" s="1186"/>
      <c r="I144" s="1186"/>
      <c r="J144" s="1186"/>
      <c r="K144" s="1186"/>
      <c r="L144" s="1186"/>
      <c r="M144" s="1192"/>
      <c r="N144" s="1186"/>
      <c r="O144" s="1186"/>
      <c r="P144" s="1186"/>
    </row>
    <row r="145" spans="1:19" s="255" customFormat="1" ht="68.25" customHeight="1" x14ac:dyDescent="0.25">
      <c r="A145" s="537" t="s">
        <v>6</v>
      </c>
      <c r="B145" s="555" t="s">
        <v>7</v>
      </c>
      <c r="C145" s="536" t="s">
        <v>620</v>
      </c>
      <c r="D145" s="538" t="s">
        <v>568</v>
      </c>
      <c r="E145" s="553" t="s">
        <v>94</v>
      </c>
      <c r="F145" s="538" t="s">
        <v>172</v>
      </c>
      <c r="G145" s="538" t="s">
        <v>618</v>
      </c>
      <c r="H145" s="538" t="s">
        <v>619</v>
      </c>
      <c r="I145" s="538" t="s">
        <v>24</v>
      </c>
      <c r="J145" s="539" t="s">
        <v>450</v>
      </c>
      <c r="K145" s="538" t="s">
        <v>177</v>
      </c>
      <c r="L145" s="538" t="s">
        <v>174</v>
      </c>
      <c r="M145" s="538" t="s">
        <v>25</v>
      </c>
      <c r="N145" s="538" t="s">
        <v>43</v>
      </c>
      <c r="O145" s="538" t="s">
        <v>80</v>
      </c>
      <c r="P145" s="556" t="s">
        <v>375</v>
      </c>
      <c r="Q145" s="892" t="s">
        <v>28</v>
      </c>
      <c r="R145" s="931"/>
      <c r="S145" s="931"/>
    </row>
    <row r="146" spans="1:19" ht="26.25" customHeight="1" x14ac:dyDescent="0.25">
      <c r="A146" s="1191" t="s">
        <v>603</v>
      </c>
      <c r="B146" s="843" t="s">
        <v>460</v>
      </c>
      <c r="C146" s="592" t="s">
        <v>461</v>
      </c>
      <c r="D146" s="57" t="s">
        <v>461</v>
      </c>
      <c r="E146" s="745">
        <v>3542.9</v>
      </c>
      <c r="F146" s="746">
        <v>3542.9</v>
      </c>
      <c r="G146" s="746">
        <v>0</v>
      </c>
      <c r="H146" s="746">
        <v>3542.9</v>
      </c>
      <c r="I146" s="716">
        <v>667.65896124000005</v>
      </c>
      <c r="J146" s="717">
        <v>0.18844984652121144</v>
      </c>
      <c r="K146" s="716">
        <v>562.99229457000001</v>
      </c>
      <c r="L146" s="715">
        <v>2875.2410387600003</v>
      </c>
      <c r="M146" s="715">
        <v>104.66666667</v>
      </c>
      <c r="N146" s="758">
        <v>2.9542653382821981E-2</v>
      </c>
      <c r="O146" s="745">
        <v>104.66666667</v>
      </c>
      <c r="P146" s="777">
        <v>2.9542653382821981E-2</v>
      </c>
      <c r="Q146" s="919" t="e">
        <v>#REF!</v>
      </c>
    </row>
    <row r="147" spans="1:19" ht="32.25" customHeight="1" thickBot="1" x14ac:dyDescent="0.3">
      <c r="A147" s="1191"/>
      <c r="B147" s="1182" t="s">
        <v>461</v>
      </c>
      <c r="C147" s="1183"/>
      <c r="D147" s="739" t="s">
        <v>47</v>
      </c>
      <c r="E147" s="718">
        <v>3542.9</v>
      </c>
      <c r="F147" s="719">
        <v>3542.9</v>
      </c>
      <c r="G147" s="719">
        <v>0</v>
      </c>
      <c r="H147" s="719">
        <v>3542.9</v>
      </c>
      <c r="I147" s="719">
        <v>667.65896124000005</v>
      </c>
      <c r="J147" s="720">
        <v>0.18844984652121144</v>
      </c>
      <c r="K147" s="719">
        <v>562.99229457000001</v>
      </c>
      <c r="L147" s="718">
        <v>2875.2410387600003</v>
      </c>
      <c r="M147" s="718">
        <v>104.66666667</v>
      </c>
      <c r="N147" s="720">
        <v>2.9542653382821981E-2</v>
      </c>
      <c r="O147" s="718">
        <v>104.66666667</v>
      </c>
      <c r="P147" s="775">
        <v>2.9542653382821981E-2</v>
      </c>
      <c r="Q147" s="920" t="e">
        <v>#REF!</v>
      </c>
    </row>
    <row r="148" spans="1:19" ht="27.75" customHeight="1" thickBot="1" x14ac:dyDescent="0.3">
      <c r="A148" s="1173"/>
      <c r="B148" s="1138" t="s">
        <v>70</v>
      </c>
      <c r="C148" s="1140"/>
      <c r="D148" s="778" t="s">
        <v>386</v>
      </c>
      <c r="E148" s="726">
        <v>3542.9</v>
      </c>
      <c r="F148" s="727">
        <v>3542.9</v>
      </c>
      <c r="G148" s="727">
        <v>0</v>
      </c>
      <c r="H148" s="727">
        <v>3542.9</v>
      </c>
      <c r="I148" s="727">
        <v>667.65896124000005</v>
      </c>
      <c r="J148" s="626">
        <v>0.18844984652121144</v>
      </c>
      <c r="K148" s="727">
        <v>562.99229457000001</v>
      </c>
      <c r="L148" s="726">
        <v>2875.2410387600003</v>
      </c>
      <c r="M148" s="726">
        <v>104.66666667</v>
      </c>
      <c r="N148" s="626">
        <v>2.9542653382821981E-2</v>
      </c>
      <c r="O148" s="726">
        <v>104.66666667</v>
      </c>
      <c r="P148" s="776">
        <v>2.9542653382821981E-2</v>
      </c>
      <c r="Q148" s="897" t="e">
        <v>#REF!</v>
      </c>
    </row>
    <row r="149" spans="1:19" ht="18" customHeight="1" thickBot="1" x14ac:dyDescent="0.3">
      <c r="A149" s="1186" t="s">
        <v>669</v>
      </c>
      <c r="B149" s="1186"/>
      <c r="C149" s="1186"/>
      <c r="D149" s="1186"/>
      <c r="E149" s="1186"/>
      <c r="F149" s="1186"/>
      <c r="G149" s="1186"/>
      <c r="H149" s="1186"/>
      <c r="I149" s="1186"/>
      <c r="J149" s="1186"/>
      <c r="K149" s="1186"/>
      <c r="L149" s="1186"/>
      <c r="M149" s="1192"/>
      <c r="N149" s="1186"/>
      <c r="O149" s="1186"/>
      <c r="P149" s="1186"/>
    </row>
    <row r="150" spans="1:19" s="255" customFormat="1" ht="68.25" customHeight="1" x14ac:dyDescent="0.25">
      <c r="A150" s="537" t="s">
        <v>6</v>
      </c>
      <c r="B150" s="555" t="s">
        <v>7</v>
      </c>
      <c r="C150" s="536" t="s">
        <v>620</v>
      </c>
      <c r="D150" s="538" t="s">
        <v>568</v>
      </c>
      <c r="E150" s="553" t="s">
        <v>94</v>
      </c>
      <c r="F150" s="538" t="s">
        <v>172</v>
      </c>
      <c r="G150" s="538" t="s">
        <v>618</v>
      </c>
      <c r="H150" s="538" t="s">
        <v>619</v>
      </c>
      <c r="I150" s="538" t="s">
        <v>24</v>
      </c>
      <c r="J150" s="539" t="s">
        <v>450</v>
      </c>
      <c r="K150" s="538" t="s">
        <v>177</v>
      </c>
      <c r="L150" s="538" t="s">
        <v>174</v>
      </c>
      <c r="M150" s="538" t="s">
        <v>25</v>
      </c>
      <c r="N150" s="538" t="s">
        <v>43</v>
      </c>
      <c r="O150" s="538" t="s">
        <v>80</v>
      </c>
      <c r="P150" s="556" t="s">
        <v>375</v>
      </c>
      <c r="Q150" s="892" t="s">
        <v>28</v>
      </c>
      <c r="R150" s="931"/>
      <c r="S150" s="931"/>
    </row>
    <row r="151" spans="1:19" s="249" customFormat="1" ht="62.25" customHeight="1" thickBot="1" x14ac:dyDescent="0.3">
      <c r="A151" s="1191" t="s">
        <v>282</v>
      </c>
      <c r="B151" s="835" t="s">
        <v>423</v>
      </c>
      <c r="C151" s="593" t="s">
        <v>424</v>
      </c>
      <c r="D151" s="1104" t="s">
        <v>424</v>
      </c>
      <c r="E151" s="703">
        <v>485.56380999999999</v>
      </c>
      <c r="F151" s="701">
        <v>485.56380999999999</v>
      </c>
      <c r="G151" s="701">
        <v>0</v>
      </c>
      <c r="H151" s="701">
        <v>485.56380999999999</v>
      </c>
      <c r="I151" s="701">
        <v>485.56380999999999</v>
      </c>
      <c r="J151" s="704">
        <v>1</v>
      </c>
      <c r="K151" s="1105">
        <v>0</v>
      </c>
      <c r="L151" s="703">
        <v>0</v>
      </c>
      <c r="M151" s="703">
        <v>485.56380999999999</v>
      </c>
      <c r="N151" s="704">
        <v>1</v>
      </c>
      <c r="O151" s="703">
        <v>0</v>
      </c>
      <c r="P151" s="704">
        <v>0</v>
      </c>
      <c r="Q151" s="1106" t="e">
        <v>#REF!</v>
      </c>
      <c r="R151" s="1107"/>
      <c r="S151" s="1107"/>
    </row>
    <row r="152" spans="1:19" ht="39" customHeight="1" thickBot="1" x14ac:dyDescent="0.3">
      <c r="A152" s="1191"/>
      <c r="B152" s="1143" t="s">
        <v>70</v>
      </c>
      <c r="C152" s="1141"/>
      <c r="D152" s="1142"/>
      <c r="E152" s="742">
        <v>485.56380999999999</v>
      </c>
      <c r="F152" s="743">
        <v>485.56380999999999</v>
      </c>
      <c r="G152" s="743">
        <v>0</v>
      </c>
      <c r="H152" s="743">
        <v>485.56380999999999</v>
      </c>
      <c r="I152" s="743">
        <v>485.56380999999999</v>
      </c>
      <c r="J152" s="744">
        <v>1</v>
      </c>
      <c r="K152" s="850">
        <v>0</v>
      </c>
      <c r="L152" s="742">
        <v>0</v>
      </c>
      <c r="M152" s="742">
        <v>485.56380999999999</v>
      </c>
      <c r="N152" s="744">
        <v>1</v>
      </c>
      <c r="O152" s="742">
        <v>0</v>
      </c>
      <c r="P152" s="851">
        <v>0</v>
      </c>
      <c r="Q152" s="909" t="e">
        <v>#REF!</v>
      </c>
    </row>
    <row r="153" spans="1:19" ht="18" customHeight="1" thickBot="1" x14ac:dyDescent="0.3">
      <c r="A153" s="1186" t="s">
        <v>669</v>
      </c>
      <c r="B153" s="1186"/>
      <c r="C153" s="1186"/>
      <c r="D153" s="1186"/>
      <c r="E153" s="1186"/>
      <c r="F153" s="1186"/>
      <c r="G153" s="1186"/>
      <c r="H153" s="1186"/>
      <c r="I153" s="1186"/>
      <c r="J153" s="1186"/>
      <c r="K153" s="1186"/>
      <c r="L153" s="1186"/>
      <c r="M153" s="1192"/>
      <c r="N153" s="1186"/>
      <c r="O153" s="1186"/>
      <c r="P153" s="1188"/>
    </row>
    <row r="154" spans="1:19" s="255" customFormat="1" ht="56.25" customHeight="1" x14ac:dyDescent="0.25">
      <c r="A154" s="537" t="s">
        <v>6</v>
      </c>
      <c r="B154" s="555" t="s">
        <v>7</v>
      </c>
      <c r="C154" s="536" t="s">
        <v>620</v>
      </c>
      <c r="D154" s="538" t="s">
        <v>568</v>
      </c>
      <c r="E154" s="553" t="s">
        <v>94</v>
      </c>
      <c r="F154" s="538" t="s">
        <v>172</v>
      </c>
      <c r="G154" s="538" t="s">
        <v>618</v>
      </c>
      <c r="H154" s="538" t="s">
        <v>619</v>
      </c>
      <c r="I154" s="538" t="s">
        <v>24</v>
      </c>
      <c r="J154" s="539" t="s">
        <v>450</v>
      </c>
      <c r="K154" s="538" t="s">
        <v>177</v>
      </c>
      <c r="L154" s="538" t="s">
        <v>174</v>
      </c>
      <c r="M154" s="538" t="s">
        <v>25</v>
      </c>
      <c r="N154" s="538" t="s">
        <v>43</v>
      </c>
      <c r="O154" s="538" t="s">
        <v>80</v>
      </c>
      <c r="P154" s="556" t="s">
        <v>375</v>
      </c>
      <c r="Q154" s="910" t="s">
        <v>28</v>
      </c>
      <c r="R154" s="931"/>
      <c r="S154" s="931"/>
    </row>
    <row r="155" spans="1:19" s="249" customFormat="1" ht="40.5" customHeight="1" x14ac:dyDescent="0.25">
      <c r="A155" s="1191" t="s">
        <v>572</v>
      </c>
      <c r="B155" s="835" t="s">
        <v>423</v>
      </c>
      <c r="C155" s="591" t="s">
        <v>424</v>
      </c>
      <c r="D155" s="360" t="s">
        <v>424</v>
      </c>
      <c r="E155" s="703">
        <v>6126.9098969999995</v>
      </c>
      <c r="F155" s="701">
        <v>7535.9098969999995</v>
      </c>
      <c r="G155" s="701">
        <v>0</v>
      </c>
      <c r="H155" s="701">
        <v>7535.9098969999995</v>
      </c>
      <c r="I155" s="701">
        <v>7197.7937220000003</v>
      </c>
      <c r="J155" s="704">
        <v>0.95513266750514081</v>
      </c>
      <c r="K155" s="701">
        <v>7197.7937220000003</v>
      </c>
      <c r="L155" s="703">
        <v>338.1161749999992</v>
      </c>
      <c r="M155" s="703">
        <v>4626.4754047499991</v>
      </c>
      <c r="N155" s="704">
        <v>0.61392392796412965</v>
      </c>
      <c r="O155" s="703">
        <v>2785.82651889</v>
      </c>
      <c r="P155" s="704">
        <v>0.36967354400017716</v>
      </c>
      <c r="Q155" s="888" t="e">
        <v>#REF!</v>
      </c>
      <c r="R155" s="1107"/>
      <c r="S155" s="952"/>
    </row>
    <row r="156" spans="1:19" ht="27.75" customHeight="1" x14ac:dyDescent="0.25">
      <c r="A156" s="1191"/>
      <c r="B156" s="1184" t="s">
        <v>596</v>
      </c>
      <c r="C156" s="1185"/>
      <c r="D156" s="779" t="s">
        <v>169</v>
      </c>
      <c r="E156" s="705">
        <v>6126.9098969999995</v>
      </c>
      <c r="F156" s="706">
        <v>7535.9098969999995</v>
      </c>
      <c r="G156" s="706">
        <v>0</v>
      </c>
      <c r="H156" s="706">
        <v>7535.9098969999995</v>
      </c>
      <c r="I156" s="706">
        <v>7197.7937220000003</v>
      </c>
      <c r="J156" s="707">
        <v>0.95513266750514081</v>
      </c>
      <c r="K156" s="706">
        <v>7197.7937220000003</v>
      </c>
      <c r="L156" s="705">
        <v>338.1161749999992</v>
      </c>
      <c r="M156" s="705">
        <v>4626.4754047499991</v>
      </c>
      <c r="N156" s="707">
        <v>0.61392392796412965</v>
      </c>
      <c r="O156" s="705">
        <v>2785.82651889</v>
      </c>
      <c r="P156" s="707">
        <v>0.36967354400017716</v>
      </c>
      <c r="Q156" s="889" t="e">
        <v>#REF!</v>
      </c>
    </row>
    <row r="157" spans="1:19" ht="45" x14ac:dyDescent="0.25">
      <c r="A157" s="1191"/>
      <c r="B157" s="876" t="s">
        <v>117</v>
      </c>
      <c r="C157" s="591" t="s">
        <v>396</v>
      </c>
      <c r="D157" s="360" t="s">
        <v>396</v>
      </c>
      <c r="E157" s="699">
        <v>900</v>
      </c>
      <c r="F157" s="700">
        <v>3120</v>
      </c>
      <c r="G157" s="700">
        <v>0</v>
      </c>
      <c r="H157" s="700">
        <v>3120</v>
      </c>
      <c r="I157" s="701">
        <v>3120</v>
      </c>
      <c r="J157" s="704">
        <v>1</v>
      </c>
      <c r="K157" s="701">
        <v>259.96659899999986</v>
      </c>
      <c r="L157" s="703">
        <v>0</v>
      </c>
      <c r="M157" s="703">
        <v>2860.0334010000001</v>
      </c>
      <c r="N157" s="708">
        <v>0.91667737211538469</v>
      </c>
      <c r="O157" s="699">
        <v>431.54547400000001</v>
      </c>
      <c r="P157" s="708">
        <v>0.13831585705128205</v>
      </c>
      <c r="Q157" s="684" t="e">
        <v>#REF!</v>
      </c>
      <c r="R157" s="934"/>
    </row>
    <row r="158" spans="1:19" ht="30" x14ac:dyDescent="0.25">
      <c r="A158" s="1191"/>
      <c r="B158" s="835" t="s">
        <v>120</v>
      </c>
      <c r="C158" s="591" t="s">
        <v>121</v>
      </c>
      <c r="D158" s="360" t="s">
        <v>121</v>
      </c>
      <c r="E158" s="699">
        <v>4947</v>
      </c>
      <c r="F158" s="700">
        <v>4947</v>
      </c>
      <c r="G158" s="700">
        <v>0</v>
      </c>
      <c r="H158" s="700">
        <v>4947</v>
      </c>
      <c r="I158" s="701">
        <v>4947</v>
      </c>
      <c r="J158" s="704">
        <v>1</v>
      </c>
      <c r="K158" s="701">
        <v>0</v>
      </c>
      <c r="L158" s="703">
        <v>0</v>
      </c>
      <c r="M158" s="703">
        <v>4947</v>
      </c>
      <c r="N158" s="708">
        <v>1</v>
      </c>
      <c r="O158" s="699">
        <v>1236.75</v>
      </c>
      <c r="P158" s="708">
        <v>0.25</v>
      </c>
      <c r="Q158" s="684" t="e">
        <v>#REF!</v>
      </c>
      <c r="R158" s="934"/>
    </row>
    <row r="159" spans="1:19" ht="30" x14ac:dyDescent="0.25">
      <c r="A159" s="1191"/>
      <c r="B159" s="835" t="s">
        <v>122</v>
      </c>
      <c r="C159" s="591" t="s">
        <v>123</v>
      </c>
      <c r="D159" s="360" t="s">
        <v>123</v>
      </c>
      <c r="E159" s="699">
        <v>3515</v>
      </c>
      <c r="F159" s="700">
        <v>3515</v>
      </c>
      <c r="G159" s="700">
        <v>0</v>
      </c>
      <c r="H159" s="700">
        <v>3515</v>
      </c>
      <c r="I159" s="701">
        <v>3515</v>
      </c>
      <c r="J159" s="704">
        <v>1</v>
      </c>
      <c r="K159" s="701">
        <v>0</v>
      </c>
      <c r="L159" s="703">
        <v>0</v>
      </c>
      <c r="M159" s="703">
        <v>3515</v>
      </c>
      <c r="N159" s="708">
        <v>1</v>
      </c>
      <c r="O159" s="699">
        <v>878.74999800000001</v>
      </c>
      <c r="P159" s="708">
        <v>0.24999999943100995</v>
      </c>
      <c r="Q159" s="684" t="e">
        <v>#REF!</v>
      </c>
      <c r="R159" s="934"/>
    </row>
    <row r="160" spans="1:19" ht="30" x14ac:dyDescent="0.25">
      <c r="A160" s="1191"/>
      <c r="B160" s="835" t="s">
        <v>124</v>
      </c>
      <c r="C160" s="591" t="s">
        <v>125</v>
      </c>
      <c r="D160" s="360" t="s">
        <v>125</v>
      </c>
      <c r="E160" s="699">
        <v>2736</v>
      </c>
      <c r="F160" s="700">
        <v>2736</v>
      </c>
      <c r="G160" s="700">
        <v>0</v>
      </c>
      <c r="H160" s="700">
        <v>2736</v>
      </c>
      <c r="I160" s="701">
        <v>2736</v>
      </c>
      <c r="J160" s="704">
        <v>1</v>
      </c>
      <c r="K160" s="701">
        <v>0</v>
      </c>
      <c r="L160" s="703">
        <v>0</v>
      </c>
      <c r="M160" s="703">
        <v>2736</v>
      </c>
      <c r="N160" s="708">
        <v>1</v>
      </c>
      <c r="O160" s="699">
        <v>684</v>
      </c>
      <c r="P160" s="708">
        <v>0.25</v>
      </c>
      <c r="Q160" s="684" t="e">
        <v>#REF!</v>
      </c>
    </row>
    <row r="161" spans="1:19" ht="30" x14ac:dyDescent="0.25">
      <c r="A161" s="1191"/>
      <c r="B161" s="835" t="s">
        <v>126</v>
      </c>
      <c r="C161" s="591" t="s">
        <v>127</v>
      </c>
      <c r="D161" s="360" t="s">
        <v>127</v>
      </c>
      <c r="E161" s="699">
        <v>3512</v>
      </c>
      <c r="F161" s="700">
        <v>3512</v>
      </c>
      <c r="G161" s="700">
        <v>0</v>
      </c>
      <c r="H161" s="700">
        <v>3512</v>
      </c>
      <c r="I161" s="701">
        <v>3512</v>
      </c>
      <c r="J161" s="704">
        <v>1</v>
      </c>
      <c r="K161" s="701">
        <v>0</v>
      </c>
      <c r="L161" s="703">
        <v>0</v>
      </c>
      <c r="M161" s="703">
        <v>3512</v>
      </c>
      <c r="N161" s="708">
        <v>1</v>
      </c>
      <c r="O161" s="699">
        <v>877.99999800000001</v>
      </c>
      <c r="P161" s="708">
        <v>0.24999999943052392</v>
      </c>
      <c r="Q161" s="684" t="e">
        <v>#REF!</v>
      </c>
    </row>
    <row r="162" spans="1:19" ht="30" customHeight="1" x14ac:dyDescent="0.25">
      <c r="A162" s="1191"/>
      <c r="B162" s="835" t="s">
        <v>128</v>
      </c>
      <c r="C162" s="591" t="s">
        <v>129</v>
      </c>
      <c r="D162" s="360" t="s">
        <v>129</v>
      </c>
      <c r="E162" s="699">
        <v>5557</v>
      </c>
      <c r="F162" s="700">
        <v>5557</v>
      </c>
      <c r="G162" s="700">
        <v>0</v>
      </c>
      <c r="H162" s="700">
        <v>5557</v>
      </c>
      <c r="I162" s="701">
        <v>5557</v>
      </c>
      <c r="J162" s="704">
        <v>1</v>
      </c>
      <c r="K162" s="701">
        <v>0</v>
      </c>
      <c r="L162" s="703">
        <v>0</v>
      </c>
      <c r="M162" s="703">
        <v>5557</v>
      </c>
      <c r="N162" s="708">
        <v>1</v>
      </c>
      <c r="O162" s="699">
        <v>1389.2499989999999</v>
      </c>
      <c r="P162" s="708">
        <v>0.24999999982004678</v>
      </c>
      <c r="Q162" s="684" t="e">
        <v>#REF!</v>
      </c>
    </row>
    <row r="163" spans="1:19" ht="24" customHeight="1" x14ac:dyDescent="0.25">
      <c r="A163" s="1191"/>
      <c r="B163" s="1152" t="s">
        <v>47</v>
      </c>
      <c r="C163" s="1149"/>
      <c r="D163" s="739" t="s">
        <v>47</v>
      </c>
      <c r="E163" s="718">
        <v>21167</v>
      </c>
      <c r="F163" s="718">
        <v>23387</v>
      </c>
      <c r="G163" s="718">
        <v>0</v>
      </c>
      <c r="H163" s="718">
        <v>23387</v>
      </c>
      <c r="I163" s="718">
        <v>23387</v>
      </c>
      <c r="J163" s="720">
        <v>1</v>
      </c>
      <c r="K163" s="718">
        <v>259.96659899999986</v>
      </c>
      <c r="L163" s="718">
        <v>0</v>
      </c>
      <c r="M163" s="718">
        <v>23127.033401000001</v>
      </c>
      <c r="N163" s="720">
        <v>0.98888414080472065</v>
      </c>
      <c r="O163" s="718">
        <v>5498.2954689999997</v>
      </c>
      <c r="P163" s="720">
        <v>0.23510050322828921</v>
      </c>
      <c r="Q163" s="899" t="e">
        <v>#REF!</v>
      </c>
    </row>
    <row r="164" spans="1:19" s="867" customFormat="1" ht="29.25" customHeight="1" x14ac:dyDescent="0.25">
      <c r="A164" s="1191"/>
      <c r="B164" s="876" t="s">
        <v>143</v>
      </c>
      <c r="C164" s="864" t="s">
        <v>144</v>
      </c>
      <c r="D164" s="877" t="s">
        <v>144</v>
      </c>
      <c r="E164" s="865">
        <v>182</v>
      </c>
      <c r="F164" s="866">
        <v>239</v>
      </c>
      <c r="G164" s="866">
        <v>0</v>
      </c>
      <c r="H164" s="866">
        <v>239</v>
      </c>
      <c r="I164" s="866">
        <v>239</v>
      </c>
      <c r="J164" s="702">
        <v>1</v>
      </c>
      <c r="K164" s="866">
        <v>1.2079999999999984</v>
      </c>
      <c r="L164" s="865">
        <v>0</v>
      </c>
      <c r="M164" s="865">
        <v>237.792</v>
      </c>
      <c r="N164" s="702">
        <v>0.99494560669456067</v>
      </c>
      <c r="O164" s="865">
        <v>237.792</v>
      </c>
      <c r="P164" s="702">
        <v>0.99494560669456067</v>
      </c>
      <c r="Q164" s="900" t="e">
        <v>#REF!</v>
      </c>
      <c r="R164" s="930"/>
      <c r="S164" s="930"/>
    </row>
    <row r="165" spans="1:19" ht="30.75" customHeight="1" x14ac:dyDescent="0.25">
      <c r="A165" s="1191"/>
      <c r="B165" s="876" t="s">
        <v>145</v>
      </c>
      <c r="C165" s="864" t="s">
        <v>146</v>
      </c>
      <c r="D165" s="877" t="s">
        <v>146</v>
      </c>
      <c r="E165" s="865">
        <v>2962</v>
      </c>
      <c r="F165" s="866">
        <v>2962</v>
      </c>
      <c r="G165" s="866">
        <v>0</v>
      </c>
      <c r="H165" s="700">
        <v>2962</v>
      </c>
      <c r="I165" s="701">
        <v>0</v>
      </c>
      <c r="J165" s="704">
        <v>0</v>
      </c>
      <c r="K165" s="701">
        <v>0</v>
      </c>
      <c r="L165" s="703">
        <v>2962</v>
      </c>
      <c r="M165" s="703">
        <v>0</v>
      </c>
      <c r="N165" s="708">
        <v>0</v>
      </c>
      <c r="O165" s="699">
        <v>0</v>
      </c>
      <c r="P165" s="708">
        <v>0</v>
      </c>
      <c r="Q165" s="684" t="e">
        <v>#REF!</v>
      </c>
    </row>
    <row r="166" spans="1:19" ht="24.75" customHeight="1" x14ac:dyDescent="0.25">
      <c r="A166" s="1191"/>
      <c r="B166" s="1152" t="s">
        <v>595</v>
      </c>
      <c r="C166" s="1149"/>
      <c r="D166" s="739" t="s">
        <v>176</v>
      </c>
      <c r="E166" s="718">
        <v>3144</v>
      </c>
      <c r="F166" s="719">
        <v>3201</v>
      </c>
      <c r="G166" s="719">
        <v>0</v>
      </c>
      <c r="H166" s="719">
        <v>3201</v>
      </c>
      <c r="I166" s="719">
        <v>239</v>
      </c>
      <c r="J166" s="720">
        <v>7.4664167447672597E-2</v>
      </c>
      <c r="K166" s="719">
        <v>1.2079999999999984</v>
      </c>
      <c r="L166" s="718">
        <v>2962</v>
      </c>
      <c r="M166" s="718">
        <v>237.792</v>
      </c>
      <c r="N166" s="720">
        <v>7.4286785379568884E-2</v>
      </c>
      <c r="O166" s="718">
        <v>237.792</v>
      </c>
      <c r="P166" s="720">
        <v>7.4286785379568884E-2</v>
      </c>
      <c r="Q166" s="899" t="e">
        <v>#REF!</v>
      </c>
    </row>
    <row r="167" spans="1:19" ht="60" x14ac:dyDescent="0.25">
      <c r="A167" s="1191"/>
      <c r="B167" s="876" t="s">
        <v>548</v>
      </c>
      <c r="C167" s="591" t="s">
        <v>542</v>
      </c>
      <c r="D167" s="360" t="s">
        <v>592</v>
      </c>
      <c r="E167" s="703">
        <v>8000.3478109999996</v>
      </c>
      <c r="F167" s="701">
        <v>8000.3478109999996</v>
      </c>
      <c r="G167" s="701">
        <v>0</v>
      </c>
      <c r="H167" s="701">
        <v>8000.3478109999996</v>
      </c>
      <c r="I167" s="866">
        <v>8000.3478109999996</v>
      </c>
      <c r="J167" s="704">
        <v>1</v>
      </c>
      <c r="K167" s="701">
        <v>7011.3564509999997</v>
      </c>
      <c r="L167" s="703">
        <v>0</v>
      </c>
      <c r="M167" s="703">
        <v>988.99135999999999</v>
      </c>
      <c r="N167" s="704">
        <v>0.1236185455137583</v>
      </c>
      <c r="O167" s="703">
        <v>362.201279</v>
      </c>
      <c r="P167" s="704">
        <v>4.5273191560746259E-2</v>
      </c>
      <c r="Q167" s="888" t="e">
        <v>#REF!</v>
      </c>
      <c r="R167" s="932"/>
    </row>
    <row r="168" spans="1:19" ht="24" customHeight="1" thickBot="1" x14ac:dyDescent="0.3">
      <c r="A168" s="1191"/>
      <c r="B168" s="1157" t="s">
        <v>82</v>
      </c>
      <c r="C168" s="1156"/>
      <c r="D168" s="741" t="s">
        <v>82</v>
      </c>
      <c r="E168" s="725">
        <v>8000.3478109999996</v>
      </c>
      <c r="F168" s="728">
        <v>8000.3478109999996</v>
      </c>
      <c r="G168" s="728">
        <v>0</v>
      </c>
      <c r="H168" s="728">
        <v>8000.3478109999996</v>
      </c>
      <c r="I168" s="728">
        <v>8000.3478109999996</v>
      </c>
      <c r="J168" s="724">
        <v>1</v>
      </c>
      <c r="K168" s="728">
        <v>7011.3564509999997</v>
      </c>
      <c r="L168" s="725">
        <v>0</v>
      </c>
      <c r="M168" s="725">
        <v>988.99135999999999</v>
      </c>
      <c r="N168" s="724">
        <v>0.1236185455137583</v>
      </c>
      <c r="O168" s="725">
        <v>362.201279</v>
      </c>
      <c r="P168" s="724">
        <v>4.5273191560746259E-2</v>
      </c>
      <c r="Q168" s="901" t="e">
        <v>#REF!</v>
      </c>
    </row>
    <row r="169" spans="1:19" ht="32.25" customHeight="1" thickBot="1" x14ac:dyDescent="0.3">
      <c r="A169" s="1173"/>
      <c r="B169" s="1138" t="s">
        <v>70</v>
      </c>
      <c r="C169" s="1139"/>
      <c r="D169" s="1140"/>
      <c r="E169" s="726">
        <v>38438.257707999997</v>
      </c>
      <c r="F169" s="727">
        <v>42124.257707999997</v>
      </c>
      <c r="G169" s="727">
        <v>0</v>
      </c>
      <c r="H169" s="727">
        <v>42124.257707999997</v>
      </c>
      <c r="I169" s="727">
        <v>38824.141533000002</v>
      </c>
      <c r="J169" s="626">
        <v>0.92165758271929721</v>
      </c>
      <c r="K169" s="727">
        <v>14470.324772</v>
      </c>
      <c r="L169" s="726">
        <v>3300.1161749999956</v>
      </c>
      <c r="M169" s="726">
        <v>28980.292165750001</v>
      </c>
      <c r="N169" s="626">
        <v>0.68797158080832432</v>
      </c>
      <c r="O169" s="726">
        <v>8884.1152668899995</v>
      </c>
      <c r="P169" s="626">
        <v>0.21090259509078019</v>
      </c>
      <c r="Q169" s="897" t="e">
        <v>#REF!</v>
      </c>
    </row>
    <row r="170" spans="1:19" ht="20.25" customHeight="1" thickBot="1" x14ac:dyDescent="0.3">
      <c r="A170" s="1186" t="s">
        <v>669</v>
      </c>
      <c r="B170" s="1177"/>
      <c r="C170" s="1177"/>
      <c r="D170" s="1177"/>
      <c r="E170" s="1177"/>
      <c r="F170" s="1177"/>
      <c r="G170" s="1177"/>
      <c r="H170" s="1177"/>
      <c r="I170" s="1177"/>
      <c r="J170" s="1177"/>
      <c r="K170" s="1177"/>
      <c r="L170" s="1177"/>
      <c r="M170" s="1178"/>
      <c r="N170" s="1177"/>
      <c r="O170" s="1177"/>
      <c r="P170" s="1177"/>
    </row>
    <row r="171" spans="1:19" s="255" customFormat="1" ht="68.25" customHeight="1" x14ac:dyDescent="0.25">
      <c r="A171" s="537" t="s">
        <v>6</v>
      </c>
      <c r="B171" s="555" t="s">
        <v>7</v>
      </c>
      <c r="C171" s="536" t="s">
        <v>620</v>
      </c>
      <c r="D171" s="538" t="s">
        <v>568</v>
      </c>
      <c r="E171" s="553" t="s">
        <v>94</v>
      </c>
      <c r="F171" s="538" t="s">
        <v>172</v>
      </c>
      <c r="G171" s="538" t="s">
        <v>618</v>
      </c>
      <c r="H171" s="538" t="s">
        <v>619</v>
      </c>
      <c r="I171" s="538" t="s">
        <v>24</v>
      </c>
      <c r="J171" s="539" t="s">
        <v>450</v>
      </c>
      <c r="K171" s="538" t="s">
        <v>177</v>
      </c>
      <c r="L171" s="538" t="s">
        <v>174</v>
      </c>
      <c r="M171" s="538" t="s">
        <v>25</v>
      </c>
      <c r="N171" s="538" t="s">
        <v>43</v>
      </c>
      <c r="O171" s="538" t="s">
        <v>80</v>
      </c>
      <c r="P171" s="556" t="s">
        <v>375</v>
      </c>
      <c r="Q171" s="910" t="s">
        <v>28</v>
      </c>
      <c r="R171" s="931"/>
      <c r="S171" s="931"/>
    </row>
    <row r="172" spans="1:19" ht="27" customHeight="1" x14ac:dyDescent="0.25">
      <c r="A172" s="1190" t="s">
        <v>425</v>
      </c>
      <c r="B172" s="836" t="s">
        <v>100</v>
      </c>
      <c r="C172" s="593" t="s">
        <v>101</v>
      </c>
      <c r="D172" s="360" t="s">
        <v>101</v>
      </c>
      <c r="E172" s="715">
        <v>34192.394999999997</v>
      </c>
      <c r="F172" s="746">
        <v>34192.394999999997</v>
      </c>
      <c r="G172" s="746">
        <v>0</v>
      </c>
      <c r="H172" s="746">
        <v>34192.394999999997</v>
      </c>
      <c r="I172" s="716">
        <v>33234.890178000001</v>
      </c>
      <c r="J172" s="717">
        <v>0.97199655590080791</v>
      </c>
      <c r="K172" s="716">
        <v>19565.911754000001</v>
      </c>
      <c r="L172" s="715">
        <v>957.50482199999533</v>
      </c>
      <c r="M172" s="715">
        <v>13668.978424000001</v>
      </c>
      <c r="N172" s="717">
        <v>0.39976662716957972</v>
      </c>
      <c r="O172" s="715">
        <v>13668.978424000001</v>
      </c>
      <c r="P172" s="780">
        <v>0.39976662716957972</v>
      </c>
      <c r="Q172" s="911" t="e">
        <v>#REF!</v>
      </c>
      <c r="R172" s="937"/>
    </row>
    <row r="173" spans="1:19" ht="27" customHeight="1" x14ac:dyDescent="0.25">
      <c r="A173" s="1191"/>
      <c r="B173" s="835" t="s">
        <v>102</v>
      </c>
      <c r="C173" s="593" t="s">
        <v>103</v>
      </c>
      <c r="D173" s="360" t="s">
        <v>103</v>
      </c>
      <c r="E173" s="703">
        <v>12164.712</v>
      </c>
      <c r="F173" s="700">
        <v>12164.712</v>
      </c>
      <c r="G173" s="700">
        <v>0</v>
      </c>
      <c r="H173" s="700">
        <v>12164.712</v>
      </c>
      <c r="I173" s="701">
        <v>12164.712</v>
      </c>
      <c r="J173" s="704">
        <v>1</v>
      </c>
      <c r="K173" s="701">
        <v>7898.8362439999992</v>
      </c>
      <c r="L173" s="703">
        <v>0</v>
      </c>
      <c r="M173" s="703">
        <v>4265.8757560000004</v>
      </c>
      <c r="N173" s="704">
        <v>0.35067626393456752</v>
      </c>
      <c r="O173" s="703">
        <v>4265.8757560000004</v>
      </c>
      <c r="P173" s="781">
        <v>0.35067626393456752</v>
      </c>
      <c r="Q173" s="911" t="e">
        <v>#REF!</v>
      </c>
    </row>
    <row r="174" spans="1:19" ht="47.25" customHeight="1" x14ac:dyDescent="0.25">
      <c r="A174" s="1191"/>
      <c r="B174" s="835" t="s">
        <v>104</v>
      </c>
      <c r="C174" s="593" t="s">
        <v>105</v>
      </c>
      <c r="D174" s="360" t="s">
        <v>105</v>
      </c>
      <c r="E174" s="703">
        <v>5680.9650000000001</v>
      </c>
      <c r="F174" s="700">
        <v>5680.9650000000001</v>
      </c>
      <c r="G174" s="700">
        <v>0</v>
      </c>
      <c r="H174" s="700">
        <v>5680.9650000000001</v>
      </c>
      <c r="I174" s="701">
        <v>5522.551657</v>
      </c>
      <c r="J174" s="704">
        <v>0.97211506443007478</v>
      </c>
      <c r="K174" s="701">
        <v>2959.3998579999998</v>
      </c>
      <c r="L174" s="703">
        <v>158.41334300000017</v>
      </c>
      <c r="M174" s="703">
        <v>2563.1517990000002</v>
      </c>
      <c r="N174" s="704">
        <v>0.45118246618312208</v>
      </c>
      <c r="O174" s="703">
        <v>2563.1517990000002</v>
      </c>
      <c r="P174" s="781">
        <v>0.45118246618312208</v>
      </c>
      <c r="Q174" s="911" t="e">
        <v>#REF!</v>
      </c>
    </row>
    <row r="175" spans="1:19" ht="39" customHeight="1" x14ac:dyDescent="0.25">
      <c r="A175" s="1191"/>
      <c r="B175" s="1152" t="s">
        <v>46</v>
      </c>
      <c r="C175" s="1149"/>
      <c r="D175" s="782" t="s">
        <v>391</v>
      </c>
      <c r="E175" s="718">
        <v>52038.072</v>
      </c>
      <c r="F175" s="719">
        <v>52038.072</v>
      </c>
      <c r="G175" s="719">
        <v>0</v>
      </c>
      <c r="H175" s="719">
        <v>52038.072</v>
      </c>
      <c r="I175" s="783">
        <v>50922.153835000005</v>
      </c>
      <c r="J175" s="720">
        <v>0.9785557357889817</v>
      </c>
      <c r="K175" s="718">
        <v>30424.147856</v>
      </c>
      <c r="L175" s="719">
        <v>1115.9181649999955</v>
      </c>
      <c r="M175" s="718">
        <v>20498.005979000001</v>
      </c>
      <c r="N175" s="720">
        <v>0.39390402432665073</v>
      </c>
      <c r="O175" s="718">
        <v>20498.005979000001</v>
      </c>
      <c r="P175" s="775">
        <v>0.39390402432665073</v>
      </c>
      <c r="Q175" s="899" t="e">
        <v>#REF!</v>
      </c>
    </row>
    <row r="176" spans="1:19" s="249" customFormat="1" ht="24.75" customHeight="1" x14ac:dyDescent="0.25">
      <c r="A176" s="1191"/>
      <c r="B176" s="835" t="s">
        <v>423</v>
      </c>
      <c r="C176" s="591" t="s">
        <v>424</v>
      </c>
      <c r="D176" s="360" t="s">
        <v>424</v>
      </c>
      <c r="E176" s="703">
        <v>1496.184264</v>
      </c>
      <c r="F176" s="701">
        <v>1532.184264</v>
      </c>
      <c r="G176" s="701">
        <v>0</v>
      </c>
      <c r="H176" s="701">
        <v>1532.184264</v>
      </c>
      <c r="I176" s="701">
        <v>1495.6839849899998</v>
      </c>
      <c r="J176" s="704">
        <v>0.97617761788343216</v>
      </c>
      <c r="K176" s="701">
        <v>548.1547949899998</v>
      </c>
      <c r="L176" s="703">
        <v>36.500279010000213</v>
      </c>
      <c r="M176" s="703">
        <v>947.52918999999997</v>
      </c>
      <c r="N176" s="704">
        <v>0.61841725715569673</v>
      </c>
      <c r="O176" s="703">
        <v>369.40607299999999</v>
      </c>
      <c r="P176" s="1108">
        <v>0.24109768105541646</v>
      </c>
      <c r="Q176" s="888" t="e">
        <v>#REF!</v>
      </c>
      <c r="R176" s="1107"/>
      <c r="S176" s="952"/>
    </row>
    <row r="177" spans="1:61" ht="20.25" thickBot="1" x14ac:dyDescent="0.3">
      <c r="A177" s="1191"/>
      <c r="B177" s="1157" t="s">
        <v>596</v>
      </c>
      <c r="C177" s="1156"/>
      <c r="D177" s="784" t="s">
        <v>169</v>
      </c>
      <c r="E177" s="725">
        <v>1496.184264</v>
      </c>
      <c r="F177" s="728">
        <v>1532.184264</v>
      </c>
      <c r="G177" s="728">
        <v>0</v>
      </c>
      <c r="H177" s="728">
        <v>1532.184264</v>
      </c>
      <c r="I177" s="785">
        <v>1495.6839849899998</v>
      </c>
      <c r="J177" s="724">
        <v>0.97617761788343216</v>
      </c>
      <c r="K177" s="725">
        <v>548.1547949899998</v>
      </c>
      <c r="L177" s="728">
        <v>36.500279010000213</v>
      </c>
      <c r="M177" s="725">
        <v>947.52918999999997</v>
      </c>
      <c r="N177" s="724">
        <v>0.61841725715569673</v>
      </c>
      <c r="O177" s="725">
        <v>369.40607299999999</v>
      </c>
      <c r="P177" s="786">
        <v>0.24109768105541646</v>
      </c>
      <c r="Q177" s="901" t="e">
        <v>#REF!</v>
      </c>
    </row>
    <row r="178" spans="1:61" ht="27.75" customHeight="1" thickBot="1" x14ac:dyDescent="0.3">
      <c r="A178" s="1173"/>
      <c r="B178" s="1138" t="s">
        <v>70</v>
      </c>
      <c r="C178" s="1139"/>
      <c r="D178" s="1140"/>
      <c r="E178" s="726">
        <v>53534.256264000003</v>
      </c>
      <c r="F178" s="727">
        <v>53570.256264000003</v>
      </c>
      <c r="G178" s="727">
        <v>0</v>
      </c>
      <c r="H178" s="727">
        <v>53570.256264000003</v>
      </c>
      <c r="I178" s="727">
        <v>52417.837819990003</v>
      </c>
      <c r="J178" s="626">
        <v>0.97848771829033709</v>
      </c>
      <c r="K178" s="727">
        <v>30972.302650990001</v>
      </c>
      <c r="L178" s="726">
        <v>1152.4184440099998</v>
      </c>
      <c r="M178" s="726">
        <v>21445.535169000002</v>
      </c>
      <c r="N178" s="626">
        <v>0.40032541683792011</v>
      </c>
      <c r="O178" s="726">
        <v>20867.412052</v>
      </c>
      <c r="P178" s="776">
        <v>0.38953354916136934</v>
      </c>
      <c r="Q178" s="897" t="e">
        <v>#REF!</v>
      </c>
    </row>
    <row r="179" spans="1:61" ht="23.25" customHeight="1" x14ac:dyDescent="0.25">
      <c r="A179" s="1188" t="s">
        <v>669</v>
      </c>
      <c r="B179" s="1188"/>
      <c r="C179" s="1188"/>
      <c r="D179" s="1188"/>
      <c r="E179" s="1188"/>
      <c r="F179" s="1188"/>
      <c r="G179" s="1188"/>
      <c r="H179" s="1188"/>
      <c r="I179" s="1188"/>
      <c r="J179" s="1188"/>
      <c r="K179" s="1188"/>
      <c r="L179" s="1188"/>
      <c r="M179" s="1189"/>
      <c r="N179" s="1188"/>
      <c r="O179" s="1188"/>
      <c r="P179" s="1188"/>
    </row>
    <row r="180" spans="1:61" ht="23.25" customHeight="1" thickBot="1" x14ac:dyDescent="0.3">
      <c r="A180" s="753"/>
      <c r="B180" s="801"/>
      <c r="C180" s="597"/>
      <c r="D180" s="754"/>
      <c r="E180" s="696"/>
      <c r="F180" s="696"/>
      <c r="G180" s="696"/>
      <c r="H180" s="696"/>
      <c r="I180" s="696"/>
      <c r="J180" s="696"/>
      <c r="K180" s="696"/>
      <c r="L180" s="696"/>
      <c r="M180" s="756"/>
      <c r="N180" s="696"/>
      <c r="O180" s="757"/>
      <c r="P180" s="696"/>
    </row>
    <row r="181" spans="1:61" s="255" customFormat="1" ht="68.25" customHeight="1" x14ac:dyDescent="0.25">
      <c r="A181" s="537" t="s">
        <v>6</v>
      </c>
      <c r="B181" s="555" t="s">
        <v>7</v>
      </c>
      <c r="C181" s="536" t="s">
        <v>620</v>
      </c>
      <c r="D181" s="538" t="s">
        <v>568</v>
      </c>
      <c r="E181" s="553" t="s">
        <v>94</v>
      </c>
      <c r="F181" s="538" t="s">
        <v>172</v>
      </c>
      <c r="G181" s="538" t="s">
        <v>618</v>
      </c>
      <c r="H181" s="538" t="s">
        <v>619</v>
      </c>
      <c r="I181" s="538" t="s">
        <v>24</v>
      </c>
      <c r="J181" s="539" t="s">
        <v>450</v>
      </c>
      <c r="K181" s="538" t="s">
        <v>177</v>
      </c>
      <c r="L181" s="538" t="s">
        <v>174</v>
      </c>
      <c r="M181" s="538" t="s">
        <v>25</v>
      </c>
      <c r="N181" s="538" t="s">
        <v>43</v>
      </c>
      <c r="O181" s="538" t="s">
        <v>80</v>
      </c>
      <c r="P181" s="556" t="s">
        <v>375</v>
      </c>
      <c r="Q181" s="892" t="s">
        <v>28</v>
      </c>
      <c r="R181" s="931"/>
      <c r="S181" s="931"/>
    </row>
    <row r="182" spans="1:61" ht="60" x14ac:dyDescent="0.25">
      <c r="A182" s="1171" t="s">
        <v>631</v>
      </c>
      <c r="B182" s="835" t="s">
        <v>523</v>
      </c>
      <c r="C182" s="976" t="s">
        <v>524</v>
      </c>
      <c r="D182" s="593" t="s">
        <v>593</v>
      </c>
      <c r="E182" s="865">
        <v>500</v>
      </c>
      <c r="F182" s="865">
        <v>500</v>
      </c>
      <c r="G182" s="703">
        <v>0</v>
      </c>
      <c r="H182" s="701">
        <v>500</v>
      </c>
      <c r="I182" s="701">
        <v>0</v>
      </c>
      <c r="J182" s="704">
        <v>0</v>
      </c>
      <c r="K182" s="701">
        <v>0</v>
      </c>
      <c r="L182" s="703">
        <v>500</v>
      </c>
      <c r="M182" s="703">
        <v>0</v>
      </c>
      <c r="N182" s="708">
        <v>0</v>
      </c>
      <c r="O182" s="699">
        <v>0</v>
      </c>
      <c r="P182" s="708">
        <v>0</v>
      </c>
      <c r="Q182" s="684" t="e">
        <v>#REF!</v>
      </c>
    </row>
    <row r="183" spans="1:61" ht="60" x14ac:dyDescent="0.25">
      <c r="A183" s="1171"/>
      <c r="B183" s="835" t="s">
        <v>525</v>
      </c>
      <c r="C183" s="976" t="s">
        <v>526</v>
      </c>
      <c r="D183" s="593" t="s">
        <v>593</v>
      </c>
      <c r="E183" s="865">
        <v>3000</v>
      </c>
      <c r="F183" s="865">
        <v>3000</v>
      </c>
      <c r="G183" s="703">
        <v>0</v>
      </c>
      <c r="H183" s="701">
        <v>3000</v>
      </c>
      <c r="I183" s="701">
        <v>2054.885659</v>
      </c>
      <c r="J183" s="704">
        <v>0.68496188633333333</v>
      </c>
      <c r="K183" s="701">
        <v>135.05933400000004</v>
      </c>
      <c r="L183" s="703">
        <v>945.11434099999997</v>
      </c>
      <c r="M183" s="703">
        <v>1919.826325</v>
      </c>
      <c r="N183" s="708">
        <v>0.63994210833333331</v>
      </c>
      <c r="O183" s="699">
        <v>802.25892999999996</v>
      </c>
      <c r="P183" s="708">
        <v>0.26741964333333335</v>
      </c>
      <c r="Q183" s="684" t="e">
        <v>#REF!</v>
      </c>
    </row>
    <row r="184" spans="1:61" ht="60" x14ac:dyDescent="0.25">
      <c r="A184" s="1171"/>
      <c r="B184" s="835" t="s">
        <v>527</v>
      </c>
      <c r="C184" s="976" t="s">
        <v>528</v>
      </c>
      <c r="D184" s="593" t="s">
        <v>593</v>
      </c>
      <c r="E184" s="865">
        <v>3000</v>
      </c>
      <c r="F184" s="865">
        <v>3000</v>
      </c>
      <c r="G184" s="703">
        <v>0</v>
      </c>
      <c r="H184" s="701">
        <v>3000</v>
      </c>
      <c r="I184" s="701">
        <v>1255.192243</v>
      </c>
      <c r="J184" s="704">
        <v>0.41839741433333333</v>
      </c>
      <c r="K184" s="701">
        <v>58.210436000000072</v>
      </c>
      <c r="L184" s="703">
        <v>1744.807757</v>
      </c>
      <c r="M184" s="703">
        <v>1196.9818069999999</v>
      </c>
      <c r="N184" s="708">
        <v>0.39899393566666663</v>
      </c>
      <c r="O184" s="699">
        <v>449.894971</v>
      </c>
      <c r="P184" s="708">
        <v>0.14996499033333333</v>
      </c>
      <c r="Q184" s="684" t="e">
        <v>#REF!</v>
      </c>
    </row>
    <row r="185" spans="1:61" ht="60" x14ac:dyDescent="0.25">
      <c r="A185" s="1171"/>
      <c r="B185" s="835" t="s">
        <v>529</v>
      </c>
      <c r="C185" s="976" t="s">
        <v>530</v>
      </c>
      <c r="D185" s="593" t="s">
        <v>593</v>
      </c>
      <c r="E185" s="865">
        <v>500</v>
      </c>
      <c r="F185" s="865">
        <v>500</v>
      </c>
      <c r="G185" s="703">
        <v>0</v>
      </c>
      <c r="H185" s="701">
        <v>500</v>
      </c>
      <c r="I185" s="701">
        <v>0</v>
      </c>
      <c r="J185" s="704">
        <v>0</v>
      </c>
      <c r="K185" s="701">
        <v>0</v>
      </c>
      <c r="L185" s="703">
        <v>500</v>
      </c>
      <c r="M185" s="703">
        <v>0</v>
      </c>
      <c r="N185" s="708">
        <v>0</v>
      </c>
      <c r="O185" s="699">
        <v>0</v>
      </c>
      <c r="P185" s="708">
        <v>0</v>
      </c>
      <c r="Q185" s="684" t="e">
        <v>#REF!</v>
      </c>
    </row>
    <row r="186" spans="1:61" ht="30" customHeight="1" thickBot="1" x14ac:dyDescent="0.3">
      <c r="A186" s="1171"/>
      <c r="B186" s="1141" t="s">
        <v>70</v>
      </c>
      <c r="C186" s="1141"/>
      <c r="D186" s="1142"/>
      <c r="E186" s="787">
        <v>7000</v>
      </c>
      <c r="F186" s="863">
        <v>7000</v>
      </c>
      <c r="G186" s="863">
        <v>0</v>
      </c>
      <c r="H186" s="787">
        <v>7000</v>
      </c>
      <c r="I186" s="1029">
        <v>3310.077902</v>
      </c>
      <c r="J186" s="787">
        <v>0.47286827171428569</v>
      </c>
      <c r="K186" s="787">
        <v>193.26977000000011</v>
      </c>
      <c r="L186" s="787">
        <v>3689.922098</v>
      </c>
      <c r="M186" s="863">
        <v>3116.8081320000001</v>
      </c>
      <c r="N186" s="788">
        <v>0.44525830457142856</v>
      </c>
      <c r="O186" s="789">
        <v>1252.1539009999999</v>
      </c>
      <c r="P186" s="788">
        <v>0.17887912871428571</v>
      </c>
      <c r="Q186" s="921" t="e">
        <v>#REF!</v>
      </c>
    </row>
    <row r="187" spans="1:61" ht="23.25" customHeight="1" thickBot="1" x14ac:dyDescent="0.3">
      <c r="A187" s="1174" t="s">
        <v>669</v>
      </c>
      <c r="B187" s="1175"/>
      <c r="C187" s="597"/>
      <c r="D187" s="754"/>
      <c r="E187" s="696"/>
      <c r="F187" s="696"/>
      <c r="G187" s="696"/>
      <c r="H187" s="696"/>
      <c r="I187" s="696"/>
      <c r="J187" s="696"/>
      <c r="K187" s="696"/>
      <c r="L187" s="696"/>
      <c r="M187" s="756"/>
      <c r="N187" s="696"/>
      <c r="O187" s="757"/>
      <c r="P187" s="696"/>
    </row>
    <row r="188" spans="1:61" s="255" customFormat="1" ht="68.25" customHeight="1" thickBot="1" x14ac:dyDescent="0.3">
      <c r="A188" s="537" t="s">
        <v>6</v>
      </c>
      <c r="B188" s="555" t="s">
        <v>7</v>
      </c>
      <c r="C188" s="536" t="s">
        <v>620</v>
      </c>
      <c r="D188" s="538" t="s">
        <v>568</v>
      </c>
      <c r="E188" s="553" t="s">
        <v>94</v>
      </c>
      <c r="F188" s="538" t="s">
        <v>172</v>
      </c>
      <c r="G188" s="538" t="s">
        <v>618</v>
      </c>
      <c r="H188" s="538" t="s">
        <v>619</v>
      </c>
      <c r="I188" s="538" t="s">
        <v>24</v>
      </c>
      <c r="J188" s="539" t="s">
        <v>450</v>
      </c>
      <c r="K188" s="538" t="s">
        <v>177</v>
      </c>
      <c r="L188" s="538" t="s">
        <v>174</v>
      </c>
      <c r="M188" s="538" t="s">
        <v>25</v>
      </c>
      <c r="N188" s="538" t="s">
        <v>43</v>
      </c>
      <c r="O188" s="538" t="s">
        <v>80</v>
      </c>
      <c r="P188" s="556" t="s">
        <v>375</v>
      </c>
      <c r="Q188" s="910" t="s">
        <v>28</v>
      </c>
      <c r="R188" s="931"/>
      <c r="S188" s="931"/>
    </row>
    <row r="189" spans="1:61" s="249" customFormat="1" ht="101.25" customHeight="1" x14ac:dyDescent="0.25">
      <c r="A189" s="1172" t="s">
        <v>628</v>
      </c>
      <c r="B189" s="814" t="s">
        <v>513</v>
      </c>
      <c r="C189" s="593" t="s">
        <v>514</v>
      </c>
      <c r="D189" s="360" t="s">
        <v>594</v>
      </c>
      <c r="E189" s="886">
        <v>14000</v>
      </c>
      <c r="F189" s="886">
        <v>14000</v>
      </c>
      <c r="G189" s="790">
        <v>0</v>
      </c>
      <c r="H189" s="791">
        <v>14000</v>
      </c>
      <c r="I189" s="791">
        <v>7992.6405750000004</v>
      </c>
      <c r="J189" s="792">
        <v>0.57090289821428575</v>
      </c>
      <c r="K189" s="791">
        <v>99.634483000000728</v>
      </c>
      <c r="L189" s="790">
        <v>6007.3594249999996</v>
      </c>
      <c r="M189" s="790">
        <v>7893.0060919999996</v>
      </c>
      <c r="N189" s="792">
        <v>0.56378614942857141</v>
      </c>
      <c r="O189" s="790">
        <v>4686.8940654300004</v>
      </c>
      <c r="P189" s="793">
        <v>0.33477814753071433</v>
      </c>
      <c r="Q189" s="922" t="e">
        <v>#REF!</v>
      </c>
      <c r="R189" s="930"/>
      <c r="S189" s="930"/>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row>
    <row r="190" spans="1:61" ht="37.5" customHeight="1" thickBot="1" x14ac:dyDescent="0.3">
      <c r="A190" s="1173"/>
      <c r="B190" s="1143" t="s">
        <v>70</v>
      </c>
      <c r="C190" s="1141"/>
      <c r="D190" s="1142"/>
      <c r="E190" s="742">
        <v>14000</v>
      </c>
      <c r="F190" s="743">
        <v>14000</v>
      </c>
      <c r="G190" s="743">
        <v>0</v>
      </c>
      <c r="H190" s="743">
        <v>14000</v>
      </c>
      <c r="I190" s="743">
        <v>7992.6405750000004</v>
      </c>
      <c r="J190" s="744">
        <v>0.57090289821428575</v>
      </c>
      <c r="K190" s="743">
        <v>99.634483000000728</v>
      </c>
      <c r="L190" s="742">
        <v>6007.3594249999996</v>
      </c>
      <c r="M190" s="742">
        <v>7893.0060919999996</v>
      </c>
      <c r="N190" s="744">
        <v>0.56378614942857141</v>
      </c>
      <c r="O190" s="742">
        <v>4686.8940654300004</v>
      </c>
      <c r="P190" s="794">
        <v>0.33477814753071433</v>
      </c>
      <c r="Q190" s="923" t="e">
        <v>#REF!</v>
      </c>
    </row>
    <row r="191" spans="1:61" ht="23.25" customHeight="1" thickBot="1" x14ac:dyDescent="0.3">
      <c r="A191" s="1188" t="s">
        <v>669</v>
      </c>
      <c r="B191" s="1188"/>
      <c r="C191" s="597"/>
      <c r="D191" s="754"/>
      <c r="E191" s="696"/>
      <c r="F191" s="696"/>
      <c r="G191" s="696"/>
      <c r="H191" s="696"/>
      <c r="I191" s="696"/>
      <c r="J191" s="696"/>
      <c r="K191" s="696"/>
      <c r="L191" s="696"/>
      <c r="M191" s="756"/>
      <c r="N191" s="696"/>
      <c r="O191" s="757"/>
      <c r="P191" s="696"/>
    </row>
    <row r="192" spans="1:61" s="152" customFormat="1" ht="62.25" customHeight="1" thickBot="1" x14ac:dyDescent="0.25">
      <c r="A192" s="537" t="s">
        <v>6</v>
      </c>
      <c r="B192" s="555" t="s">
        <v>7</v>
      </c>
      <c r="C192" s="536" t="s">
        <v>620</v>
      </c>
      <c r="D192" s="538" t="s">
        <v>568</v>
      </c>
      <c r="E192" s="553" t="s">
        <v>94</v>
      </c>
      <c r="F192" s="538" t="s">
        <v>172</v>
      </c>
      <c r="G192" s="538" t="s">
        <v>618</v>
      </c>
      <c r="H192" s="538" t="s">
        <v>619</v>
      </c>
      <c r="I192" s="538" t="s">
        <v>24</v>
      </c>
      <c r="J192" s="539" t="s">
        <v>450</v>
      </c>
      <c r="K192" s="538" t="s">
        <v>177</v>
      </c>
      <c r="L192" s="538" t="s">
        <v>174</v>
      </c>
      <c r="M192" s="538" t="s">
        <v>25</v>
      </c>
      <c r="N192" s="538" t="s">
        <v>43</v>
      </c>
      <c r="O192" s="538" t="s">
        <v>80</v>
      </c>
      <c r="P192" s="556" t="s">
        <v>375</v>
      </c>
      <c r="Q192" s="924" t="s">
        <v>28</v>
      </c>
      <c r="R192" s="935"/>
      <c r="S192" s="935"/>
    </row>
    <row r="193" spans="1:19" ht="93" customHeight="1" x14ac:dyDescent="0.25">
      <c r="A193" s="1240" t="s">
        <v>454</v>
      </c>
      <c r="B193" s="844" t="s">
        <v>447</v>
      </c>
      <c r="C193" s="598" t="s">
        <v>449</v>
      </c>
      <c r="D193" s="542" t="s">
        <v>449</v>
      </c>
      <c r="E193" s="795">
        <v>9187</v>
      </c>
      <c r="F193" s="796">
        <v>9187</v>
      </c>
      <c r="G193" s="796">
        <v>0</v>
      </c>
      <c r="H193" s="796">
        <v>9187</v>
      </c>
      <c r="I193" s="791">
        <v>9187</v>
      </c>
      <c r="J193" s="792">
        <v>1</v>
      </c>
      <c r="K193" s="791">
        <v>0</v>
      </c>
      <c r="L193" s="790">
        <v>0</v>
      </c>
      <c r="M193" s="790">
        <v>9187</v>
      </c>
      <c r="N193" s="797">
        <v>1</v>
      </c>
      <c r="O193" s="795">
        <v>9187</v>
      </c>
      <c r="P193" s="798">
        <v>1</v>
      </c>
      <c r="Q193" s="925" t="e">
        <v>#REF!</v>
      </c>
    </row>
    <row r="194" spans="1:19" ht="40.5" customHeight="1" thickBot="1" x14ac:dyDescent="0.3">
      <c r="A194" s="1241"/>
      <c r="B194" s="1143" t="s">
        <v>70</v>
      </c>
      <c r="C194" s="1141"/>
      <c r="D194" s="1142"/>
      <c r="E194" s="742">
        <v>9187</v>
      </c>
      <c r="F194" s="743">
        <v>9187</v>
      </c>
      <c r="G194" s="743">
        <v>0</v>
      </c>
      <c r="H194" s="743">
        <v>9187</v>
      </c>
      <c r="I194" s="743">
        <v>9187</v>
      </c>
      <c r="J194" s="744">
        <v>1</v>
      </c>
      <c r="K194" s="743">
        <v>0</v>
      </c>
      <c r="L194" s="742">
        <v>0</v>
      </c>
      <c r="M194" s="742">
        <v>9187</v>
      </c>
      <c r="N194" s="744">
        <v>1</v>
      </c>
      <c r="O194" s="742">
        <v>9187</v>
      </c>
      <c r="P194" s="794">
        <v>1</v>
      </c>
      <c r="Q194" s="923" t="e">
        <v>#REF!</v>
      </c>
    </row>
    <row r="195" spans="1:19" ht="18" customHeight="1" thickBot="1" x14ac:dyDescent="0.3">
      <c r="A195" s="1186" t="s">
        <v>669</v>
      </c>
      <c r="B195" s="1186"/>
      <c r="C195" s="1186"/>
      <c r="D195" s="1186"/>
      <c r="E195" s="1186"/>
      <c r="F195" s="1186"/>
      <c r="G195" s="1186"/>
      <c r="H195" s="1186"/>
      <c r="I195" s="1186"/>
      <c r="J195" s="1186"/>
      <c r="K195" s="1186"/>
      <c r="L195" s="1186"/>
      <c r="M195" s="1192"/>
      <c r="N195" s="1186"/>
      <c r="O195" s="1186"/>
      <c r="P195" s="1186"/>
    </row>
    <row r="196" spans="1:19" ht="18" customHeight="1" x14ac:dyDescent="0.25">
      <c r="A196" s="1188" t="s">
        <v>669</v>
      </c>
      <c r="B196" s="1188"/>
      <c r="C196" s="1188"/>
      <c r="D196" s="1188"/>
      <c r="E196" s="1188"/>
      <c r="F196" s="1188"/>
      <c r="G196" s="1188"/>
      <c r="H196" s="1188"/>
      <c r="I196" s="1188"/>
      <c r="J196" s="1188"/>
      <c r="K196" s="1188"/>
      <c r="L196" s="1188"/>
      <c r="M196" s="1189"/>
      <c r="N196" s="1188"/>
      <c r="O196" s="1188"/>
      <c r="P196" s="1188"/>
    </row>
    <row r="197" spans="1:19" ht="18" customHeight="1" x14ac:dyDescent="0.25">
      <c r="A197" s="753"/>
      <c r="B197" s="801"/>
      <c r="C197" s="597"/>
      <c r="D197" s="754"/>
      <c r="E197" s="755"/>
      <c r="F197" s="696"/>
      <c r="G197" s="696"/>
      <c r="H197" s="799"/>
      <c r="I197" s="696"/>
      <c r="J197" s="800"/>
      <c r="K197" s="696"/>
      <c r="L197" s="696"/>
      <c r="M197" s="756"/>
      <c r="N197" s="801"/>
      <c r="O197" s="757"/>
      <c r="P197" s="801"/>
      <c r="Q197" s="583"/>
    </row>
    <row r="198" spans="1:19" ht="18" customHeight="1" thickBot="1" x14ac:dyDescent="0.3">
      <c r="A198" s="753"/>
      <c r="B198" s="801"/>
      <c r="C198" s="597"/>
      <c r="D198" s="754"/>
      <c r="E198" s="755"/>
      <c r="F198" s="696"/>
      <c r="G198" s="696"/>
      <c r="H198" s="799"/>
      <c r="I198" s="696"/>
      <c r="J198" s="800"/>
      <c r="K198" s="696"/>
      <c r="L198" s="696"/>
      <c r="M198" s="756"/>
      <c r="N198" s="801"/>
      <c r="O198" s="757"/>
      <c r="P198" s="801"/>
      <c r="Q198" s="583"/>
    </row>
    <row r="199" spans="1:19" ht="60.75" customHeight="1" thickBot="1" x14ac:dyDescent="0.3">
      <c r="A199" s="1242" t="s">
        <v>90</v>
      </c>
      <c r="B199" s="1243"/>
      <c r="C199" s="1244"/>
      <c r="D199" s="802" t="s">
        <v>173</v>
      </c>
      <c r="E199" s="553" t="s">
        <v>94</v>
      </c>
      <c r="F199" s="538" t="s">
        <v>172</v>
      </c>
      <c r="G199" s="538" t="s">
        <v>97</v>
      </c>
      <c r="H199" s="538" t="s">
        <v>616</v>
      </c>
      <c r="I199" s="625" t="s">
        <v>24</v>
      </c>
      <c r="J199" s="626" t="s">
        <v>450</v>
      </c>
      <c r="K199" s="538" t="s">
        <v>177</v>
      </c>
      <c r="L199" s="538" t="s">
        <v>174</v>
      </c>
      <c r="M199" s="553" t="s">
        <v>25</v>
      </c>
      <c r="N199" s="538" t="s">
        <v>43</v>
      </c>
      <c r="O199" s="553" t="s">
        <v>80</v>
      </c>
      <c r="P199" s="538" t="s">
        <v>375</v>
      </c>
      <c r="Q199" s="892" t="s">
        <v>28</v>
      </c>
    </row>
    <row r="200" spans="1:19" ht="35.25" customHeight="1" x14ac:dyDescent="0.25">
      <c r="A200" s="1245"/>
      <c r="B200" s="1246"/>
      <c r="C200" s="1247"/>
      <c r="D200" s="803" t="s">
        <v>82</v>
      </c>
      <c r="E200" s="804">
        <v>314006.69872500002</v>
      </c>
      <c r="F200" s="804">
        <v>314006.69872500002</v>
      </c>
      <c r="G200" s="804">
        <v>0</v>
      </c>
      <c r="H200" s="804">
        <v>314006.69872500002</v>
      </c>
      <c r="I200" s="804">
        <v>219181.68100488998</v>
      </c>
      <c r="J200" s="805">
        <v>0.6980159400893684</v>
      </c>
      <c r="K200" s="804">
        <v>101311.77918491</v>
      </c>
      <c r="L200" s="804">
        <v>94825.017720110045</v>
      </c>
      <c r="M200" s="804">
        <v>122007.83486198001</v>
      </c>
      <c r="N200" s="878">
        <v>0.38855169446188065</v>
      </c>
      <c r="O200" s="804">
        <v>31706.910688630007</v>
      </c>
      <c r="P200" s="806">
        <v>0.10097526841743655</v>
      </c>
      <c r="Q200" s="926" t="e">
        <v>#REF!</v>
      </c>
      <c r="R200" s="936">
        <v>0</v>
      </c>
      <c r="S200" s="937"/>
    </row>
    <row r="201" spans="1:19" ht="34.5" customHeight="1" thickBot="1" x14ac:dyDescent="0.3">
      <c r="A201" s="1245"/>
      <c r="B201" s="1246"/>
      <c r="C201" s="1247"/>
      <c r="D201" s="807" t="s">
        <v>49</v>
      </c>
      <c r="E201" s="872">
        <v>1114963.5883839999</v>
      </c>
      <c r="F201" s="872">
        <v>1117963.5883839999</v>
      </c>
      <c r="G201" s="872">
        <v>5709.4012819999998</v>
      </c>
      <c r="H201" s="872">
        <v>1112254.187102</v>
      </c>
      <c r="I201" s="1047">
        <v>935552.60359711992</v>
      </c>
      <c r="J201" s="939">
        <v>0.84113201320888753</v>
      </c>
      <c r="K201" s="872">
        <v>171132.5375078099</v>
      </c>
      <c r="L201" s="872">
        <v>176701.58350488008</v>
      </c>
      <c r="M201" s="872">
        <v>769046.54149405996</v>
      </c>
      <c r="N201" s="939">
        <v>0.69143056543381121</v>
      </c>
      <c r="O201" s="872">
        <v>156966.08178695999</v>
      </c>
      <c r="P201" s="808">
        <v>0.14112428940001401</v>
      </c>
      <c r="Q201" s="927" t="e">
        <v>#REF!</v>
      </c>
      <c r="R201" s="937">
        <v>0</v>
      </c>
      <c r="S201" s="938"/>
    </row>
    <row r="202" spans="1:19" ht="28.5" customHeight="1" thickBot="1" x14ac:dyDescent="0.3">
      <c r="A202" s="1248"/>
      <c r="B202" s="1249"/>
      <c r="C202" s="1250"/>
      <c r="D202" s="802" t="s">
        <v>45</v>
      </c>
      <c r="E202" s="726">
        <v>1428970.2871089999</v>
      </c>
      <c r="F202" s="726">
        <v>1431970.2871089999</v>
      </c>
      <c r="G202" s="726">
        <v>5709.4012819999998</v>
      </c>
      <c r="H202" s="726">
        <v>1426260.885827</v>
      </c>
      <c r="I202" s="726">
        <v>1154734.2846020099</v>
      </c>
      <c r="J202" s="626">
        <v>0.80962346796214024</v>
      </c>
      <c r="K202" s="727">
        <v>272444.31669271993</v>
      </c>
      <c r="L202" s="726">
        <v>271526.6012249901</v>
      </c>
      <c r="M202" s="726">
        <v>891054.37635604001</v>
      </c>
      <c r="N202" s="626">
        <v>0.62474851915985408</v>
      </c>
      <c r="O202" s="726">
        <v>188672.99247559</v>
      </c>
      <c r="P202" s="776">
        <v>0.13228504991650966</v>
      </c>
      <c r="Q202" s="909" t="e">
        <v>#REF!</v>
      </c>
      <c r="R202" s="937"/>
    </row>
    <row r="203" spans="1:19" ht="23.25" customHeight="1" x14ac:dyDescent="0.25">
      <c r="A203" s="1238">
        <v>0</v>
      </c>
      <c r="B203" s="1239"/>
      <c r="C203" s="1239"/>
      <c r="D203" s="1239"/>
      <c r="E203" s="1239"/>
      <c r="F203" s="1239"/>
      <c r="G203" s="1239"/>
      <c r="H203" s="1239"/>
      <c r="I203" s="1239"/>
      <c r="J203" s="1239"/>
      <c r="K203" s="1239"/>
      <c r="L203" s="1239"/>
      <c r="M203" s="1239"/>
      <c r="N203" s="1239"/>
      <c r="O203" s="1239"/>
      <c r="P203" s="1239"/>
    </row>
    <row r="204" spans="1:19" ht="23.25" hidden="1" customHeight="1" x14ac:dyDescent="0.25">
      <c r="A204" s="602"/>
      <c r="B204" s="845"/>
      <c r="C204" s="597"/>
      <c r="D204" s="605"/>
      <c r="E204" s="585"/>
      <c r="F204" s="586"/>
      <c r="G204" s="697"/>
      <c r="H204" s="586"/>
      <c r="I204" s="586"/>
      <c r="J204" s="697"/>
      <c r="K204" s="697"/>
      <c r="L204" s="697"/>
      <c r="M204" s="612"/>
      <c r="N204" s="697"/>
      <c r="O204" s="587"/>
      <c r="P204" s="697"/>
      <c r="Q204" s="587"/>
    </row>
    <row r="205" spans="1:19" ht="23.25" hidden="1" customHeight="1" x14ac:dyDescent="0.25">
      <c r="A205" s="602"/>
      <c r="B205" s="845"/>
      <c r="C205" s="597"/>
      <c r="D205" s="605"/>
      <c r="E205" s="585"/>
      <c r="F205" s="585"/>
      <c r="G205" s="697"/>
      <c r="H205" s="588"/>
      <c r="I205" s="697"/>
      <c r="J205" s="697"/>
      <c r="K205" s="697"/>
      <c r="L205" s="697"/>
      <c r="M205" s="611"/>
      <c r="N205" s="697"/>
      <c r="O205" s="587"/>
      <c r="P205" s="697"/>
      <c r="Q205" s="584"/>
    </row>
    <row r="206" spans="1:19" ht="19.5" hidden="1" x14ac:dyDescent="0.4">
      <c r="A206" s="608"/>
      <c r="B206" s="846"/>
      <c r="C206" s="599"/>
      <c r="D206" s="606" t="s">
        <v>453</v>
      </c>
      <c r="E206" s="554">
        <v>1428970.2871110002</v>
      </c>
      <c r="F206" s="554">
        <v>1431970.2871110002</v>
      </c>
      <c r="G206" s="554">
        <v>5709.4012819999998</v>
      </c>
      <c r="H206" s="554">
        <v>1426260.8858290003</v>
      </c>
      <c r="I206" s="554">
        <v>1154734.2846020102</v>
      </c>
      <c r="J206" s="307">
        <v>0.80962346796100493</v>
      </c>
      <c r="K206" s="557">
        <v>272444.31669271993</v>
      </c>
      <c r="L206" s="557">
        <v>271526.60122699011</v>
      </c>
      <c r="M206" s="557">
        <v>891054.37635604001</v>
      </c>
      <c r="N206" s="558">
        <v>0.62474851915897789</v>
      </c>
      <c r="O206" s="557">
        <v>188672.99247559</v>
      </c>
      <c r="P206" s="558">
        <v>0.13228504991632414</v>
      </c>
      <c r="Q206" s="928" t="e">
        <v>#REF!</v>
      </c>
      <c r="R206" s="932"/>
    </row>
    <row r="207" spans="1:19" ht="19.5" hidden="1" x14ac:dyDescent="0.4">
      <c r="A207" s="608"/>
      <c r="B207" s="846"/>
      <c r="C207" s="599"/>
      <c r="D207" s="633" t="s">
        <v>388</v>
      </c>
      <c r="E207" s="634">
        <v>-2.000248059630394E-6</v>
      </c>
      <c r="F207" s="634">
        <v>-2.000248059630394E-6</v>
      </c>
      <c r="G207" s="634">
        <v>0</v>
      </c>
      <c r="H207" s="634">
        <v>-2.000248059630394E-6</v>
      </c>
      <c r="I207" s="634">
        <v>0</v>
      </c>
      <c r="J207" s="308">
        <v>1.1353140649816851E-12</v>
      </c>
      <c r="K207" s="557">
        <v>0</v>
      </c>
      <c r="L207" s="635">
        <v>-2.0000152289867401E-6</v>
      </c>
      <c r="M207" s="698">
        <v>0</v>
      </c>
      <c r="N207" s="308">
        <v>8.7618801103417354E-13</v>
      </c>
      <c r="O207" s="698">
        <v>0</v>
      </c>
      <c r="P207" s="308">
        <v>1.8551826741486366E-13</v>
      </c>
      <c r="Q207" s="929" t="e">
        <v>#REF!</v>
      </c>
    </row>
    <row r="208" spans="1:19" ht="6.75" hidden="1" customHeight="1" x14ac:dyDescent="0.4">
      <c r="A208" s="609"/>
      <c r="B208" s="847"/>
      <c r="C208" s="818"/>
      <c r="D208" s="819"/>
      <c r="E208" s="820"/>
      <c r="F208" s="821"/>
      <c r="G208" s="636"/>
      <c r="H208" s="637"/>
      <c r="I208" s="637"/>
      <c r="J208" s="306"/>
      <c r="K208" s="637"/>
      <c r="L208" s="637"/>
      <c r="M208" s="638"/>
      <c r="N208" s="639"/>
      <c r="O208" s="563"/>
      <c r="P208" s="637"/>
      <c r="Q208" s="563"/>
    </row>
    <row r="209" spans="1:17" ht="17.25" hidden="1" x14ac:dyDescent="0.35">
      <c r="A209" s="822"/>
      <c r="B209" s="829"/>
      <c r="C209" s="818"/>
      <c r="D209" s="819"/>
      <c r="E209" s="820"/>
      <c r="F209" s="823"/>
      <c r="G209" s="821"/>
      <c r="H209" s="821"/>
      <c r="I209" s="824"/>
      <c r="J209" s="825"/>
      <c r="K209" s="821"/>
      <c r="L209" s="821"/>
      <c r="M209" s="826"/>
      <c r="N209" s="827"/>
      <c r="O209" s="828"/>
      <c r="P209" s="829"/>
      <c r="Q209" s="589"/>
    </row>
    <row r="210" spans="1:17" ht="17.25" hidden="1" x14ac:dyDescent="0.35">
      <c r="A210" s="822"/>
      <c r="B210" s="829"/>
      <c r="C210" s="601"/>
      <c r="D210" s="819"/>
      <c r="E210" s="820"/>
      <c r="F210" s="884"/>
      <c r="G210" s="820"/>
      <c r="H210" s="821"/>
      <c r="I210" s="827"/>
      <c r="J210" s="825"/>
      <c r="K210" s="821"/>
      <c r="L210" s="821"/>
      <c r="M210" s="830"/>
      <c r="N210" s="829"/>
      <c r="O210" s="831"/>
      <c r="P210" s="829"/>
    </row>
    <row r="211" spans="1:17" ht="17.25" hidden="1" x14ac:dyDescent="0.35">
      <c r="A211" s="822"/>
      <c r="B211" s="829"/>
      <c r="C211" s="818"/>
      <c r="D211" s="819"/>
      <c r="E211" s="820"/>
      <c r="F211" s="885"/>
      <c r="G211" s="821"/>
      <c r="H211" s="832"/>
      <c r="I211" s="827"/>
      <c r="J211" s="833"/>
      <c r="K211" s="821"/>
      <c r="L211" s="821"/>
      <c r="M211" s="826"/>
      <c r="N211" s="829"/>
      <c r="O211" s="831"/>
      <c r="P211" s="829"/>
    </row>
    <row r="212" spans="1:17" ht="17.25" hidden="1" x14ac:dyDescent="0.35">
      <c r="A212" s="822"/>
      <c r="B212" s="829"/>
      <c r="C212" s="818"/>
      <c r="D212" s="819"/>
      <c r="E212" s="820"/>
      <c r="F212" s="824"/>
      <c r="G212" s="824"/>
      <c r="H212" s="820"/>
      <c r="I212" s="820"/>
      <c r="J212" s="833"/>
      <c r="K212" s="821"/>
      <c r="L212" s="821"/>
      <c r="M212" s="830"/>
      <c r="N212" s="829"/>
      <c r="O212" s="831"/>
      <c r="P212" s="829"/>
    </row>
    <row r="213" spans="1:17" ht="17.25" hidden="1" x14ac:dyDescent="0.35">
      <c r="A213" s="822"/>
      <c r="B213" s="829"/>
      <c r="C213" s="818"/>
      <c r="D213" s="819"/>
      <c r="E213" s="820"/>
      <c r="F213" s="820"/>
      <c r="G213" s="824"/>
      <c r="H213" s="832"/>
      <c r="I213" s="821"/>
      <c r="J213" s="833"/>
      <c r="K213" s="821"/>
      <c r="L213" s="821"/>
      <c r="M213" s="830"/>
      <c r="N213" s="829"/>
      <c r="O213" s="831"/>
      <c r="P213" s="829"/>
    </row>
    <row r="214" spans="1:17" ht="17.25" x14ac:dyDescent="0.35">
      <c r="A214" s="822"/>
      <c r="B214" s="829"/>
      <c r="C214" s="818"/>
      <c r="D214" s="819"/>
      <c r="E214" s="827"/>
      <c r="F214" s="827"/>
      <c r="G214" s="821"/>
      <c r="H214" s="821"/>
      <c r="I214" s="820"/>
      <c r="J214" s="833"/>
      <c r="K214" s="821"/>
      <c r="L214" s="821"/>
      <c r="M214" s="830"/>
      <c r="N214" s="829"/>
      <c r="O214" s="831"/>
      <c r="P214" s="829"/>
    </row>
    <row r="215" spans="1:17" ht="17.25" x14ac:dyDescent="0.35">
      <c r="A215" s="822"/>
      <c r="B215" s="829"/>
      <c r="C215" s="818"/>
      <c r="D215" s="819"/>
      <c r="E215" s="820"/>
      <c r="F215" s="821"/>
      <c r="G215" s="821"/>
      <c r="H215" s="821"/>
      <c r="I215" s="821"/>
      <c r="J215" s="833"/>
      <c r="K215" s="821"/>
      <c r="L215" s="821"/>
      <c r="M215" s="830"/>
      <c r="N215" s="829"/>
      <c r="O215" s="831"/>
      <c r="P215" s="829"/>
    </row>
    <row r="216" spans="1:17" ht="17.25" x14ac:dyDescent="0.35">
      <c r="A216" s="822"/>
      <c r="B216" s="829"/>
      <c r="C216" s="818"/>
      <c r="D216" s="819"/>
      <c r="E216" s="820"/>
      <c r="F216" s="821"/>
      <c r="G216" s="821"/>
      <c r="H216" s="821"/>
      <c r="I216" s="821"/>
      <c r="J216" s="833"/>
      <c r="K216" s="821"/>
      <c r="L216" s="821"/>
      <c r="M216" s="830"/>
      <c r="N216" s="829"/>
      <c r="O216" s="831"/>
      <c r="P216" s="829"/>
    </row>
    <row r="217" spans="1:17" ht="17.25" x14ac:dyDescent="0.35">
      <c r="A217" s="822"/>
      <c r="B217" s="829"/>
      <c r="C217" s="818"/>
      <c r="D217" s="819"/>
      <c r="E217" s="820"/>
      <c r="F217" s="821"/>
      <c r="G217" s="821"/>
      <c r="H217" s="821"/>
      <c r="I217" s="821"/>
      <c r="J217" s="833"/>
      <c r="K217" s="821"/>
      <c r="L217" s="821"/>
      <c r="M217" s="830"/>
      <c r="N217" s="829"/>
      <c r="O217" s="831"/>
      <c r="P217" s="829"/>
    </row>
    <row r="218" spans="1:17" ht="17.25" x14ac:dyDescent="0.35">
      <c r="A218" s="822"/>
      <c r="B218" s="829"/>
      <c r="C218" s="818"/>
      <c r="D218" s="819"/>
      <c r="E218" s="820"/>
      <c r="F218" s="821"/>
      <c r="G218" s="821"/>
      <c r="H218" s="821"/>
      <c r="I218" s="821"/>
      <c r="J218" s="833"/>
      <c r="K218" s="821"/>
      <c r="L218" s="821"/>
      <c r="M218" s="830"/>
      <c r="N218" s="829"/>
      <c r="O218" s="831"/>
      <c r="P218" s="829"/>
    </row>
    <row r="219" spans="1:17" ht="17.25" x14ac:dyDescent="0.35">
      <c r="A219" s="822"/>
      <c r="B219" s="829"/>
      <c r="C219" s="818"/>
      <c r="D219" s="819"/>
      <c r="E219" s="820"/>
      <c r="F219" s="821"/>
      <c r="G219" s="821"/>
      <c r="H219" s="821"/>
      <c r="I219" s="821"/>
      <c r="J219" s="833"/>
      <c r="K219" s="821"/>
      <c r="L219" s="821"/>
      <c r="M219" s="830"/>
      <c r="N219" s="829"/>
      <c r="O219" s="831"/>
      <c r="P219" s="829"/>
    </row>
    <row r="220" spans="1:17" ht="17.25" x14ac:dyDescent="0.35">
      <c r="A220" s="822"/>
      <c r="B220" s="829"/>
      <c r="C220" s="818"/>
      <c r="D220" s="819"/>
      <c r="E220" s="820"/>
      <c r="F220" s="821"/>
      <c r="G220" s="821"/>
      <c r="H220" s="821"/>
      <c r="I220" s="821"/>
      <c r="J220" s="833"/>
      <c r="K220" s="821"/>
      <c r="L220" s="821"/>
      <c r="M220" s="830"/>
      <c r="N220" s="829"/>
      <c r="O220" s="831"/>
      <c r="P220" s="829"/>
    </row>
    <row r="221" spans="1:17" ht="17.25" x14ac:dyDescent="0.35">
      <c r="A221" s="822"/>
      <c r="B221" s="829"/>
      <c r="C221" s="818"/>
      <c r="D221" s="819"/>
      <c r="E221" s="820"/>
      <c r="F221" s="821"/>
      <c r="G221" s="821"/>
      <c r="H221" s="821"/>
      <c r="I221" s="821"/>
      <c r="J221" s="833"/>
      <c r="K221" s="821"/>
      <c r="L221" s="821"/>
      <c r="M221" s="830"/>
      <c r="N221" s="829"/>
      <c r="O221" s="831"/>
      <c r="P221" s="829"/>
    </row>
    <row r="222" spans="1:17" ht="17.25" x14ac:dyDescent="0.35">
      <c r="A222" s="822"/>
      <c r="B222" s="829"/>
      <c r="C222" s="818"/>
      <c r="D222" s="819"/>
      <c r="E222" s="820"/>
      <c r="F222" s="821"/>
      <c r="G222" s="821"/>
      <c r="H222" s="821"/>
      <c r="I222" s="821"/>
      <c r="J222" s="833"/>
      <c r="K222" s="821"/>
      <c r="L222" s="821"/>
      <c r="M222" s="830"/>
      <c r="N222" s="829"/>
      <c r="O222" s="831"/>
      <c r="P222" s="829"/>
    </row>
    <row r="223" spans="1:17" ht="17.25" x14ac:dyDescent="0.35">
      <c r="A223" s="822"/>
      <c r="B223" s="829"/>
      <c r="C223" s="818"/>
      <c r="D223" s="819"/>
      <c r="E223" s="820"/>
      <c r="F223" s="821"/>
      <c r="G223" s="821"/>
      <c r="H223" s="821"/>
      <c r="I223" s="821"/>
      <c r="J223" s="833"/>
      <c r="K223" s="821"/>
      <c r="L223" s="821"/>
      <c r="M223" s="830"/>
      <c r="N223" s="829"/>
      <c r="O223" s="831"/>
      <c r="P223" s="829"/>
    </row>
    <row r="224" spans="1:17" ht="17.25" x14ac:dyDescent="0.35">
      <c r="A224" s="822"/>
      <c r="B224" s="829"/>
      <c r="C224" s="818"/>
      <c r="D224" s="819"/>
      <c r="E224" s="820"/>
      <c r="F224" s="821"/>
      <c r="G224" s="821"/>
      <c r="H224" s="821"/>
      <c r="I224" s="821"/>
      <c r="J224" s="833"/>
      <c r="K224" s="821"/>
      <c r="L224" s="821"/>
      <c r="M224" s="830"/>
      <c r="N224" s="829"/>
      <c r="O224" s="831"/>
      <c r="P224" s="829"/>
    </row>
    <row r="225" spans="1:16" ht="17.25" x14ac:dyDescent="0.35">
      <c r="A225" s="822"/>
      <c r="B225" s="829"/>
      <c r="C225" s="818"/>
      <c r="D225" s="819"/>
      <c r="E225" s="820"/>
      <c r="F225" s="821"/>
      <c r="G225" s="821"/>
      <c r="H225" s="821"/>
      <c r="I225" s="821"/>
      <c r="J225" s="833"/>
      <c r="K225" s="821"/>
      <c r="L225" s="821"/>
      <c r="M225" s="830"/>
      <c r="N225" s="829"/>
      <c r="O225" s="831"/>
      <c r="P225" s="829"/>
    </row>
    <row r="226" spans="1:16" ht="17.25" x14ac:dyDescent="0.35">
      <c r="A226" s="822"/>
      <c r="B226" s="829"/>
      <c r="C226" s="818"/>
      <c r="D226" s="819"/>
      <c r="E226" s="820"/>
      <c r="F226" s="821"/>
      <c r="G226" s="821"/>
      <c r="H226" s="821"/>
      <c r="I226" s="821"/>
      <c r="J226" s="833"/>
      <c r="K226" s="821"/>
      <c r="L226" s="821"/>
      <c r="M226" s="830"/>
      <c r="N226" s="829"/>
      <c r="O226" s="831"/>
      <c r="P226" s="829"/>
    </row>
    <row r="227" spans="1:16" ht="17.25" x14ac:dyDescent="0.35">
      <c r="A227" s="822"/>
      <c r="B227" s="829"/>
      <c r="C227" s="818"/>
      <c r="D227" s="819"/>
      <c r="E227" s="820"/>
      <c r="F227" s="821"/>
      <c r="G227" s="821"/>
      <c r="H227" s="821"/>
      <c r="I227" s="821"/>
      <c r="J227" s="833"/>
      <c r="K227" s="821"/>
      <c r="L227" s="821"/>
      <c r="M227" s="830"/>
      <c r="N227" s="829"/>
      <c r="O227" s="831"/>
      <c r="P227" s="829"/>
    </row>
    <row r="228" spans="1:16" ht="17.25" x14ac:dyDescent="0.35">
      <c r="A228" s="822"/>
      <c r="B228" s="829"/>
      <c r="C228" s="818"/>
      <c r="D228" s="819"/>
      <c r="E228" s="820"/>
      <c r="F228" s="821"/>
      <c r="G228" s="821"/>
      <c r="H228" s="821"/>
      <c r="I228" s="821"/>
      <c r="J228" s="833"/>
      <c r="K228" s="821"/>
      <c r="L228" s="821"/>
      <c r="M228" s="830"/>
      <c r="N228" s="829"/>
      <c r="O228" s="831"/>
      <c r="P228" s="829"/>
    </row>
    <row r="229" spans="1:16" ht="17.25" x14ac:dyDescent="0.35">
      <c r="A229" s="822"/>
      <c r="B229" s="829"/>
      <c r="C229" s="818"/>
      <c r="D229" s="819"/>
      <c r="E229" s="820"/>
      <c r="F229" s="821"/>
      <c r="G229" s="821"/>
      <c r="H229" s="821"/>
      <c r="I229" s="821"/>
      <c r="J229" s="833"/>
      <c r="K229" s="821"/>
      <c r="L229" s="821"/>
      <c r="M229" s="830"/>
      <c r="N229" s="829"/>
      <c r="O229" s="831"/>
      <c r="P229" s="829"/>
    </row>
    <row r="230" spans="1:16" ht="17.25" x14ac:dyDescent="0.35">
      <c r="A230" s="822"/>
      <c r="B230" s="829"/>
      <c r="C230" s="818"/>
      <c r="D230" s="819"/>
      <c r="E230" s="820"/>
      <c r="F230" s="821"/>
      <c r="G230" s="821"/>
      <c r="H230" s="821"/>
      <c r="I230" s="821"/>
      <c r="J230" s="833"/>
      <c r="K230" s="821"/>
      <c r="L230" s="821"/>
      <c r="M230" s="830"/>
      <c r="N230" s="829"/>
      <c r="O230" s="831"/>
      <c r="P230" s="829"/>
    </row>
    <row r="231" spans="1:16" ht="17.25" x14ac:dyDescent="0.35">
      <c r="A231" s="822"/>
      <c r="B231" s="829"/>
      <c r="C231" s="818"/>
      <c r="D231" s="819"/>
      <c r="E231" s="820"/>
      <c r="F231" s="821"/>
      <c r="G231" s="821"/>
      <c r="H231" s="821"/>
      <c r="I231" s="821"/>
      <c r="J231" s="833"/>
      <c r="K231" s="821"/>
      <c r="L231" s="821"/>
      <c r="M231" s="830"/>
      <c r="N231" s="829"/>
      <c r="O231" s="831"/>
      <c r="P231" s="829"/>
    </row>
    <row r="232" spans="1:16" ht="17.25" x14ac:dyDescent="0.35">
      <c r="A232" s="822"/>
      <c r="B232" s="829"/>
      <c r="C232" s="818"/>
      <c r="D232" s="819"/>
      <c r="E232" s="820"/>
      <c r="F232" s="821"/>
      <c r="G232" s="821"/>
      <c r="H232" s="821"/>
      <c r="I232" s="821"/>
      <c r="J232" s="833"/>
      <c r="K232" s="821"/>
      <c r="L232" s="821"/>
      <c r="M232" s="830"/>
      <c r="N232" s="829"/>
      <c r="O232" s="831"/>
      <c r="P232" s="829"/>
    </row>
    <row r="233" spans="1:16" ht="17.25" x14ac:dyDescent="0.35">
      <c r="A233" s="822"/>
      <c r="B233" s="829"/>
      <c r="C233" s="818"/>
      <c r="D233" s="819"/>
      <c r="E233" s="820"/>
      <c r="F233" s="821"/>
      <c r="G233" s="821"/>
      <c r="H233" s="821"/>
      <c r="I233" s="821"/>
      <c r="J233" s="833"/>
      <c r="K233" s="821"/>
      <c r="L233" s="821"/>
      <c r="M233" s="830"/>
      <c r="N233" s="829"/>
      <c r="O233" s="831"/>
      <c r="P233" s="829"/>
    </row>
    <row r="234" spans="1:16" ht="17.25" x14ac:dyDescent="0.35">
      <c r="A234" s="822"/>
      <c r="B234" s="829"/>
      <c r="C234" s="818"/>
      <c r="D234" s="819"/>
      <c r="E234" s="820"/>
      <c r="F234" s="821"/>
      <c r="G234" s="821"/>
      <c r="H234" s="821"/>
      <c r="I234" s="821"/>
      <c r="J234" s="833"/>
      <c r="K234" s="821"/>
      <c r="L234" s="821"/>
      <c r="M234" s="830"/>
      <c r="N234" s="829"/>
      <c r="O234" s="831"/>
      <c r="P234" s="829"/>
    </row>
    <row r="235" spans="1:16" ht="17.25" x14ac:dyDescent="0.35">
      <c r="A235" s="822"/>
      <c r="B235" s="829"/>
      <c r="C235" s="818"/>
      <c r="D235" s="819"/>
      <c r="E235" s="820"/>
      <c r="F235" s="821"/>
      <c r="G235" s="821"/>
      <c r="H235" s="821"/>
      <c r="I235" s="821"/>
      <c r="J235" s="833"/>
      <c r="K235" s="821"/>
      <c r="L235" s="821"/>
      <c r="M235" s="830"/>
      <c r="N235" s="829"/>
      <c r="O235" s="831"/>
      <c r="P235" s="829"/>
    </row>
    <row r="236" spans="1:16" ht="17.25" x14ac:dyDescent="0.35">
      <c r="A236" s="822"/>
      <c r="B236" s="829"/>
      <c r="C236" s="818"/>
      <c r="D236" s="819"/>
      <c r="E236" s="820"/>
      <c r="F236" s="821"/>
      <c r="G236" s="821"/>
      <c r="H236" s="821"/>
      <c r="I236" s="821"/>
      <c r="J236" s="833"/>
      <c r="K236" s="821"/>
      <c r="L236" s="821"/>
      <c r="M236" s="830"/>
      <c r="N236" s="829"/>
      <c r="O236" s="831"/>
      <c r="P236" s="829"/>
    </row>
    <row r="237" spans="1:16" ht="17.25" x14ac:dyDescent="0.35">
      <c r="A237" s="822"/>
      <c r="B237" s="829"/>
      <c r="C237" s="818"/>
      <c r="D237" s="819"/>
      <c r="E237" s="820"/>
      <c r="F237" s="821"/>
      <c r="G237" s="821"/>
      <c r="H237" s="821"/>
      <c r="I237" s="821"/>
      <c r="J237" s="833"/>
      <c r="K237" s="821"/>
      <c r="L237" s="821"/>
      <c r="M237" s="830"/>
      <c r="N237" s="829"/>
      <c r="O237" s="831"/>
      <c r="P237" s="829"/>
    </row>
    <row r="238" spans="1:16" ht="17.25" x14ac:dyDescent="0.35">
      <c r="A238" s="822"/>
      <c r="B238" s="829"/>
      <c r="C238" s="818"/>
      <c r="D238" s="819"/>
      <c r="E238" s="820"/>
      <c r="F238" s="821"/>
      <c r="G238" s="821"/>
      <c r="H238" s="821"/>
      <c r="I238" s="821"/>
      <c r="J238" s="833"/>
      <c r="K238" s="821"/>
      <c r="L238" s="821"/>
      <c r="M238" s="830"/>
      <c r="N238" s="829"/>
      <c r="O238" s="831"/>
      <c r="P238" s="829"/>
    </row>
    <row r="239" spans="1:16" ht="17.25" x14ac:dyDescent="0.35">
      <c r="A239" s="822"/>
      <c r="B239" s="829"/>
      <c r="C239" s="818"/>
      <c r="D239" s="819"/>
      <c r="E239" s="820"/>
      <c r="F239" s="821"/>
      <c r="G239" s="821"/>
      <c r="H239" s="821"/>
      <c r="I239" s="821"/>
      <c r="J239" s="833"/>
      <c r="K239" s="821"/>
      <c r="L239" s="821"/>
      <c r="M239" s="830"/>
      <c r="N239" s="829"/>
      <c r="O239" s="831"/>
      <c r="P239" s="829"/>
    </row>
    <row r="240" spans="1:16" ht="17.25" x14ac:dyDescent="0.35">
      <c r="A240" s="822"/>
      <c r="B240" s="829"/>
      <c r="C240" s="818"/>
      <c r="D240" s="819"/>
      <c r="E240" s="820"/>
      <c r="F240" s="821"/>
      <c r="G240" s="821"/>
      <c r="H240" s="821"/>
      <c r="I240" s="821"/>
      <c r="J240" s="833"/>
      <c r="K240" s="821"/>
      <c r="L240" s="821"/>
      <c r="M240" s="830"/>
      <c r="N240" s="829"/>
      <c r="O240" s="831"/>
      <c r="P240" s="829"/>
    </row>
    <row r="241" spans="1:16" ht="17.25" x14ac:dyDescent="0.35">
      <c r="A241" s="822"/>
      <c r="B241" s="829"/>
      <c r="C241" s="818"/>
      <c r="D241" s="819"/>
      <c r="E241" s="820"/>
      <c r="F241" s="821"/>
      <c r="G241" s="821"/>
      <c r="H241" s="821"/>
      <c r="I241" s="821"/>
      <c r="J241" s="833"/>
      <c r="K241" s="821"/>
      <c r="L241" s="821"/>
      <c r="M241" s="830"/>
      <c r="N241" s="829"/>
      <c r="O241" s="831"/>
      <c r="P241" s="829"/>
    </row>
    <row r="242" spans="1:16" ht="17.25" x14ac:dyDescent="0.35">
      <c r="A242" s="822"/>
      <c r="B242" s="829"/>
      <c r="C242" s="818"/>
      <c r="D242" s="819"/>
      <c r="E242" s="820"/>
      <c r="F242" s="821"/>
      <c r="G242" s="821"/>
      <c r="H242" s="821"/>
      <c r="I242" s="821"/>
      <c r="J242" s="833"/>
      <c r="K242" s="821"/>
      <c r="L242" s="821"/>
      <c r="M242" s="830"/>
      <c r="N242" s="829"/>
      <c r="O242" s="831"/>
      <c r="P242" s="829"/>
    </row>
    <row r="243" spans="1:16" ht="17.25" x14ac:dyDescent="0.35">
      <c r="A243" s="822"/>
      <c r="B243" s="829"/>
      <c r="C243" s="818"/>
      <c r="D243" s="819"/>
      <c r="E243" s="820"/>
      <c r="F243" s="821"/>
      <c r="G243" s="821"/>
      <c r="H243" s="821"/>
      <c r="I243" s="821"/>
      <c r="J243" s="833"/>
      <c r="K243" s="821"/>
      <c r="L243" s="821"/>
      <c r="M243" s="830"/>
      <c r="N243" s="829"/>
      <c r="O243" s="831"/>
      <c r="P243" s="829"/>
    </row>
    <row r="244" spans="1:16" ht="17.25" x14ac:dyDescent="0.35">
      <c r="A244" s="822"/>
      <c r="B244" s="829"/>
      <c r="C244" s="818"/>
      <c r="D244" s="819"/>
      <c r="E244" s="820"/>
      <c r="F244" s="821"/>
      <c r="G244" s="821"/>
      <c r="H244" s="821"/>
      <c r="I244" s="821"/>
      <c r="J244" s="833"/>
      <c r="K244" s="821"/>
      <c r="L244" s="821"/>
      <c r="M244" s="830"/>
      <c r="N244" s="829"/>
      <c r="O244" s="831"/>
      <c r="P244" s="829"/>
    </row>
    <row r="245" spans="1:16" ht="17.25" x14ac:dyDescent="0.35">
      <c r="A245" s="822"/>
      <c r="B245" s="829"/>
      <c r="C245" s="818"/>
      <c r="D245" s="819"/>
      <c r="E245" s="820"/>
      <c r="F245" s="821"/>
      <c r="G245" s="821"/>
      <c r="H245" s="821"/>
      <c r="I245" s="821"/>
      <c r="J245" s="833"/>
      <c r="K245" s="821"/>
      <c r="L245" s="821"/>
      <c r="M245" s="830"/>
      <c r="N245" s="829"/>
      <c r="O245" s="831"/>
      <c r="P245" s="829"/>
    </row>
    <row r="246" spans="1:16" ht="17.25" x14ac:dyDescent="0.35">
      <c r="A246" s="822"/>
      <c r="B246" s="829"/>
      <c r="C246" s="818"/>
      <c r="D246" s="819"/>
      <c r="E246" s="820"/>
      <c r="F246" s="821"/>
      <c r="G246" s="821"/>
      <c r="H246" s="821"/>
      <c r="I246" s="821"/>
      <c r="J246" s="833"/>
      <c r="K246" s="821"/>
      <c r="L246" s="821"/>
      <c r="M246" s="830"/>
      <c r="N246" s="829"/>
      <c r="O246" s="831"/>
      <c r="P246" s="829"/>
    </row>
    <row r="247" spans="1:16" ht="17.25" x14ac:dyDescent="0.35">
      <c r="A247" s="822"/>
      <c r="B247" s="829"/>
      <c r="C247" s="818"/>
      <c r="D247" s="819"/>
      <c r="E247" s="820"/>
      <c r="F247" s="821"/>
      <c r="G247" s="821"/>
      <c r="H247" s="821"/>
      <c r="I247" s="821"/>
      <c r="J247" s="833"/>
      <c r="K247" s="821"/>
      <c r="L247" s="821"/>
      <c r="M247" s="830"/>
      <c r="N247" s="829"/>
      <c r="O247" s="831"/>
      <c r="P247" s="829"/>
    </row>
    <row r="248" spans="1:16" ht="17.25" x14ac:dyDescent="0.35">
      <c r="A248" s="822"/>
      <c r="B248" s="829"/>
      <c r="C248" s="818"/>
      <c r="D248" s="819"/>
      <c r="E248" s="820"/>
      <c r="F248" s="821"/>
      <c r="G248" s="821"/>
      <c r="H248" s="821"/>
      <c r="I248" s="821"/>
      <c r="J248" s="833"/>
      <c r="K248" s="821"/>
      <c r="L248" s="821"/>
      <c r="M248" s="830"/>
      <c r="N248" s="829"/>
      <c r="O248" s="831"/>
      <c r="P248" s="829"/>
    </row>
    <row r="249" spans="1:16" ht="17.25" x14ac:dyDescent="0.35">
      <c r="A249" s="822"/>
      <c r="B249" s="829"/>
      <c r="C249" s="818"/>
      <c r="D249" s="819"/>
      <c r="E249" s="820"/>
      <c r="F249" s="821"/>
      <c r="G249" s="821"/>
      <c r="H249" s="821"/>
      <c r="I249" s="821"/>
      <c r="J249" s="833"/>
      <c r="K249" s="821"/>
      <c r="L249" s="821"/>
      <c r="M249" s="830"/>
      <c r="N249" s="829"/>
      <c r="O249" s="831"/>
      <c r="P249" s="829"/>
    </row>
    <row r="250" spans="1:16" ht="17.25" x14ac:dyDescent="0.35">
      <c r="A250" s="822"/>
      <c r="B250" s="829"/>
      <c r="C250" s="818"/>
      <c r="D250" s="819"/>
      <c r="E250" s="820"/>
      <c r="F250" s="821"/>
      <c r="G250" s="821"/>
      <c r="H250" s="821"/>
      <c r="I250" s="821"/>
      <c r="J250" s="833"/>
      <c r="K250" s="821"/>
      <c r="L250" s="821"/>
      <c r="M250" s="830"/>
      <c r="N250" s="829"/>
      <c r="O250" s="831"/>
      <c r="P250" s="829"/>
    </row>
    <row r="251" spans="1:16" ht="17.25" x14ac:dyDescent="0.35">
      <c r="A251" s="822"/>
      <c r="B251" s="829"/>
      <c r="C251" s="818"/>
      <c r="D251" s="819"/>
      <c r="E251" s="820"/>
      <c r="F251" s="821"/>
      <c r="G251" s="821"/>
      <c r="H251" s="821"/>
      <c r="I251" s="821"/>
      <c r="J251" s="833"/>
      <c r="K251" s="821"/>
      <c r="L251" s="821"/>
      <c r="M251" s="830"/>
      <c r="N251" s="829"/>
      <c r="O251" s="831"/>
      <c r="P251" s="829"/>
    </row>
    <row r="252" spans="1:16" ht="17.25" x14ac:dyDescent="0.35">
      <c r="A252" s="822"/>
      <c r="B252" s="829"/>
      <c r="C252" s="818"/>
      <c r="D252" s="819"/>
      <c r="E252" s="820"/>
      <c r="F252" s="821"/>
      <c r="G252" s="821"/>
      <c r="H252" s="821"/>
      <c r="I252" s="821"/>
      <c r="J252" s="833"/>
      <c r="K252" s="821"/>
      <c r="L252" s="821"/>
      <c r="M252" s="830"/>
      <c r="N252" s="829"/>
      <c r="O252" s="831"/>
      <c r="P252" s="829"/>
    </row>
    <row r="253" spans="1:16" ht="17.25" x14ac:dyDescent="0.35">
      <c r="A253" s="822"/>
      <c r="B253" s="829"/>
      <c r="C253" s="818"/>
      <c r="D253" s="819"/>
      <c r="E253" s="820"/>
      <c r="F253" s="821"/>
      <c r="G253" s="821"/>
      <c r="H253" s="821"/>
      <c r="I253" s="821"/>
      <c r="J253" s="833"/>
      <c r="K253" s="821"/>
      <c r="L253" s="821"/>
      <c r="M253" s="830"/>
      <c r="N253" s="829"/>
      <c r="O253" s="831"/>
      <c r="P253" s="829"/>
    </row>
    <row r="254" spans="1:16" ht="17.25" x14ac:dyDescent="0.35">
      <c r="A254" s="822"/>
      <c r="B254" s="829"/>
      <c r="C254" s="818"/>
      <c r="D254" s="819"/>
      <c r="E254" s="820"/>
      <c r="F254" s="821"/>
      <c r="G254" s="821"/>
      <c r="H254" s="821"/>
      <c r="I254" s="821"/>
      <c r="J254" s="833"/>
      <c r="K254" s="821"/>
      <c r="L254" s="821"/>
      <c r="M254" s="830"/>
      <c r="N254" s="829"/>
      <c r="O254" s="831"/>
      <c r="P254" s="829"/>
    </row>
    <row r="255" spans="1:16" ht="17.25" x14ac:dyDescent="0.35">
      <c r="A255" s="822"/>
      <c r="B255" s="829"/>
      <c r="C255" s="818"/>
      <c r="D255" s="819"/>
      <c r="E255" s="820"/>
      <c r="F255" s="821"/>
      <c r="G255" s="821"/>
      <c r="H255" s="821"/>
      <c r="I255" s="821"/>
      <c r="J255" s="833"/>
      <c r="K255" s="821"/>
      <c r="L255" s="821"/>
      <c r="M255" s="830"/>
      <c r="N255" s="829"/>
      <c r="O255" s="831"/>
      <c r="P255" s="829"/>
    </row>
    <row r="256" spans="1:16" ht="17.25" x14ac:dyDescent="0.35">
      <c r="A256" s="822"/>
      <c r="B256" s="829"/>
      <c r="C256" s="818"/>
      <c r="D256" s="819"/>
      <c r="E256" s="820"/>
      <c r="F256" s="821"/>
      <c r="G256" s="821"/>
      <c r="H256" s="821"/>
      <c r="I256" s="821"/>
      <c r="J256" s="833"/>
      <c r="K256" s="821"/>
      <c r="L256" s="821"/>
      <c r="M256" s="830"/>
      <c r="N256" s="829"/>
      <c r="O256" s="831"/>
      <c r="P256" s="829"/>
    </row>
    <row r="257" spans="1:16" ht="17.25" x14ac:dyDescent="0.35">
      <c r="A257" s="822"/>
      <c r="B257" s="829"/>
      <c r="C257" s="818"/>
      <c r="D257" s="819"/>
      <c r="E257" s="820"/>
      <c r="F257" s="821"/>
      <c r="G257" s="821"/>
      <c r="H257" s="821"/>
      <c r="I257" s="821"/>
      <c r="J257" s="833"/>
      <c r="K257" s="821"/>
      <c r="L257" s="821"/>
      <c r="M257" s="830"/>
      <c r="N257" s="829"/>
      <c r="O257" s="831"/>
      <c r="P257" s="829"/>
    </row>
    <row r="258" spans="1:16" ht="17.25" x14ac:dyDescent="0.35">
      <c r="A258" s="822"/>
      <c r="B258" s="829"/>
      <c r="C258" s="818"/>
      <c r="D258" s="819"/>
      <c r="E258" s="820"/>
      <c r="F258" s="821"/>
      <c r="G258" s="821"/>
      <c r="H258" s="821"/>
      <c r="I258" s="821"/>
      <c r="J258" s="833"/>
      <c r="K258" s="821"/>
      <c r="L258" s="821"/>
      <c r="M258" s="830"/>
      <c r="N258" s="829"/>
      <c r="O258" s="831"/>
      <c r="P258" s="829"/>
    </row>
    <row r="259" spans="1:16" ht="17.25" x14ac:dyDescent="0.35">
      <c r="A259" s="822"/>
      <c r="B259" s="829"/>
      <c r="C259" s="818"/>
      <c r="D259" s="819"/>
      <c r="E259" s="820"/>
      <c r="F259" s="821"/>
      <c r="G259" s="821"/>
      <c r="H259" s="821"/>
      <c r="I259" s="821"/>
      <c r="J259" s="833"/>
      <c r="K259" s="821"/>
      <c r="L259" s="821"/>
      <c r="M259" s="830"/>
      <c r="N259" s="829"/>
      <c r="O259" s="831"/>
      <c r="P259" s="829"/>
    </row>
    <row r="260" spans="1:16" x14ac:dyDescent="0.25">
      <c r="J260" s="296"/>
    </row>
    <row r="261" spans="1:16" x14ac:dyDescent="0.25">
      <c r="J261" s="296"/>
    </row>
    <row r="262" spans="1:16" x14ac:dyDescent="0.25">
      <c r="J262" s="296"/>
    </row>
    <row r="263" spans="1:16" x14ac:dyDescent="0.25">
      <c r="J263" s="296"/>
    </row>
    <row r="264" spans="1:16" x14ac:dyDescent="0.25">
      <c r="J264" s="296"/>
    </row>
    <row r="265" spans="1:16" x14ac:dyDescent="0.25">
      <c r="J265" s="296"/>
    </row>
    <row r="266" spans="1:16" x14ac:dyDescent="0.25">
      <c r="J266" s="296"/>
    </row>
    <row r="267" spans="1:16" x14ac:dyDescent="0.25">
      <c r="J267" s="296"/>
    </row>
    <row r="268" spans="1:16" x14ac:dyDescent="0.25">
      <c r="J268" s="296"/>
    </row>
    <row r="269" spans="1:16" x14ac:dyDescent="0.25">
      <c r="J269" s="296"/>
    </row>
    <row r="270" spans="1:16" x14ac:dyDescent="0.25">
      <c r="J270" s="296"/>
    </row>
    <row r="271" spans="1:16" x14ac:dyDescent="0.25">
      <c r="J271" s="296"/>
    </row>
    <row r="272" spans="1:16" x14ac:dyDescent="0.25">
      <c r="J272" s="296"/>
    </row>
    <row r="273" spans="10:10" x14ac:dyDescent="0.25">
      <c r="J273" s="296"/>
    </row>
    <row r="274" spans="10:10" x14ac:dyDescent="0.25">
      <c r="J274" s="296"/>
    </row>
    <row r="275" spans="10:10" x14ac:dyDescent="0.25">
      <c r="J275" s="296"/>
    </row>
    <row r="276" spans="10:10" x14ac:dyDescent="0.25">
      <c r="J276" s="296"/>
    </row>
    <row r="277" spans="10:10" x14ac:dyDescent="0.25">
      <c r="J277" s="296"/>
    </row>
    <row r="278" spans="10:10" x14ac:dyDescent="0.25">
      <c r="J278" s="296"/>
    </row>
    <row r="279" spans="10:10" x14ac:dyDescent="0.25">
      <c r="J279" s="296"/>
    </row>
    <row r="280" spans="10:10" x14ac:dyDescent="0.25">
      <c r="J280" s="296"/>
    </row>
    <row r="281" spans="10:10" x14ac:dyDescent="0.25">
      <c r="J281" s="296"/>
    </row>
    <row r="282" spans="10:10" x14ac:dyDescent="0.25">
      <c r="J282" s="296"/>
    </row>
    <row r="283" spans="10:10" x14ac:dyDescent="0.25">
      <c r="J283" s="296"/>
    </row>
    <row r="284" spans="10:10" x14ac:dyDescent="0.25">
      <c r="J284" s="296"/>
    </row>
    <row r="285" spans="10:10" x14ac:dyDescent="0.25">
      <c r="J285" s="296"/>
    </row>
    <row r="286" spans="10:10" x14ac:dyDescent="0.25">
      <c r="J286" s="296"/>
    </row>
    <row r="287" spans="10:10" x14ac:dyDescent="0.25">
      <c r="J287" s="296"/>
    </row>
    <row r="288" spans="10:10" x14ac:dyDescent="0.25">
      <c r="J288" s="296"/>
    </row>
    <row r="289" spans="10:10" x14ac:dyDescent="0.25">
      <c r="J289" s="296"/>
    </row>
    <row r="290" spans="10:10" x14ac:dyDescent="0.25">
      <c r="J290" s="296"/>
    </row>
    <row r="291" spans="10:10" x14ac:dyDescent="0.25">
      <c r="J291" s="296"/>
    </row>
  </sheetData>
  <autoFilter ref="A6:BI45" xr:uid="{F5310F95-428A-4DF4-84E9-6C60F4609D5E}"/>
  <mergeCells count="108">
    <mergeCell ref="A132:A136"/>
    <mergeCell ref="A203:P203"/>
    <mergeCell ref="A75:A80"/>
    <mergeCell ref="A193:A194"/>
    <mergeCell ref="A195:P195"/>
    <mergeCell ref="A103:A105"/>
    <mergeCell ref="A106:P106"/>
    <mergeCell ref="A196:P196"/>
    <mergeCell ref="A81:P81"/>
    <mergeCell ref="A101:P101"/>
    <mergeCell ref="A139:A143"/>
    <mergeCell ref="A199:C202"/>
    <mergeCell ref="B148:C148"/>
    <mergeCell ref="A151:A152"/>
    <mergeCell ref="A149:P149"/>
    <mergeCell ref="A191:B191"/>
    <mergeCell ref="B177:C177"/>
    <mergeCell ref="B120:C120"/>
    <mergeCell ref="B128:C128"/>
    <mergeCell ref="A119:A129"/>
    <mergeCell ref="B114:C114"/>
    <mergeCell ref="A146:A148"/>
    <mergeCell ref="B136:D136"/>
    <mergeCell ref="B152:D152"/>
    <mergeCell ref="A2:Q2"/>
    <mergeCell ref="A4:Q4"/>
    <mergeCell ref="A5:Q5"/>
    <mergeCell ref="A170:P170"/>
    <mergeCell ref="A108:A115"/>
    <mergeCell ref="A7:A17"/>
    <mergeCell ref="A20:A34"/>
    <mergeCell ref="A37:A45"/>
    <mergeCell ref="A51:P51"/>
    <mergeCell ref="A18:P18"/>
    <mergeCell ref="A35:P35"/>
    <mergeCell ref="A83:A91"/>
    <mergeCell ref="A116:P116"/>
    <mergeCell ref="A68:A72"/>
    <mergeCell ref="A95:A100"/>
    <mergeCell ref="A66:P66"/>
    <mergeCell ref="A73:P73"/>
    <mergeCell ref="A92:P92"/>
    <mergeCell ref="B71:C71"/>
    <mergeCell ref="B76:C76"/>
    <mergeCell ref="B79:C79"/>
    <mergeCell ref="A53:A65"/>
    <mergeCell ref="A144:P144"/>
    <mergeCell ref="A48:A50"/>
    <mergeCell ref="B39:D39"/>
    <mergeCell ref="B44:D44"/>
    <mergeCell ref="B56:C56"/>
    <mergeCell ref="B58:C58"/>
    <mergeCell ref="B60:C60"/>
    <mergeCell ref="B24:D24"/>
    <mergeCell ref="B31:D31"/>
    <mergeCell ref="B32:D32"/>
    <mergeCell ref="B33:D33"/>
    <mergeCell ref="B34:D34"/>
    <mergeCell ref="B49:C49"/>
    <mergeCell ref="B50:C50"/>
    <mergeCell ref="B9:D9"/>
    <mergeCell ref="B15:D15"/>
    <mergeCell ref="B14:D14"/>
    <mergeCell ref="B16:D16"/>
    <mergeCell ref="A182:A186"/>
    <mergeCell ref="A189:A190"/>
    <mergeCell ref="A187:B187"/>
    <mergeCell ref="A137:P137"/>
    <mergeCell ref="B169:D169"/>
    <mergeCell ref="B140:C140"/>
    <mergeCell ref="B142:C142"/>
    <mergeCell ref="B147:C147"/>
    <mergeCell ref="B156:C156"/>
    <mergeCell ref="B163:C163"/>
    <mergeCell ref="B166:C166"/>
    <mergeCell ref="B168:C168"/>
    <mergeCell ref="B175:C175"/>
    <mergeCell ref="A130:P130"/>
    <mergeCell ref="B62:C62"/>
    <mergeCell ref="A179:P179"/>
    <mergeCell ref="A172:A178"/>
    <mergeCell ref="A153:P153"/>
    <mergeCell ref="A155:A169"/>
    <mergeCell ref="B17:D17"/>
    <mergeCell ref="B178:D178"/>
    <mergeCell ref="B186:D186"/>
    <mergeCell ref="B190:D190"/>
    <mergeCell ref="B194:D194"/>
    <mergeCell ref="B45:D45"/>
    <mergeCell ref="B65:D65"/>
    <mergeCell ref="B72:D72"/>
    <mergeCell ref="B80:D80"/>
    <mergeCell ref="B91:D91"/>
    <mergeCell ref="B100:D100"/>
    <mergeCell ref="B105:D105"/>
    <mergeCell ref="B115:D115"/>
    <mergeCell ref="B129:D129"/>
    <mergeCell ref="B134:C134"/>
    <mergeCell ref="B135:C135"/>
    <mergeCell ref="B86:C86"/>
    <mergeCell ref="B90:C90"/>
    <mergeCell ref="B96:C96"/>
    <mergeCell ref="B99:C99"/>
    <mergeCell ref="B111:C111"/>
    <mergeCell ref="B104:C104"/>
    <mergeCell ref="B143:D143"/>
    <mergeCell ref="B64:C64"/>
    <mergeCell ref="B69:C69"/>
  </mergeCells>
  <conditionalFormatting sqref="B127">
    <cfRule type="duplicateValues" dxfId="42" priority="11"/>
  </conditionalFormatting>
  <conditionalFormatting sqref="C127">
    <cfRule type="duplicateValues" dxfId="41" priority="10"/>
  </conditionalFormatting>
  <conditionalFormatting sqref="D10:D11">
    <cfRule type="duplicateValues" dxfId="40" priority="13"/>
  </conditionalFormatting>
  <conditionalFormatting sqref="D12">
    <cfRule type="duplicateValues" dxfId="39" priority="2"/>
  </conditionalFormatting>
  <conditionalFormatting sqref="D13">
    <cfRule type="duplicateValues" dxfId="38" priority="12"/>
  </conditionalFormatting>
  <conditionalFormatting sqref="R30">
    <cfRule type="duplicateValues" dxfId="37" priority="9"/>
  </conditionalFormatting>
  <conditionalFormatting sqref="S12">
    <cfRule type="duplicateValues" dxfId="36" priority="7"/>
  </conditionalFormatting>
  <conditionalFormatting sqref="S13">
    <cfRule type="duplicateValues" dxfId="35" priority="3"/>
  </conditionalFormatting>
  <conditionalFormatting sqref="S30">
    <cfRule type="duplicateValues" dxfId="34" priority="8"/>
  </conditionalFormatting>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7" max="15" man="1"/>
    <brk id="34" max="15" man="1"/>
    <brk id="50" max="15" man="1"/>
    <brk id="65" max="15" man="1"/>
    <brk id="81" max="15" man="1"/>
    <brk id="101" max="15" man="1"/>
    <brk id="116" max="15" man="1"/>
    <brk id="144" max="15" man="1"/>
    <brk id="170"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5" ma:contentTypeDescription="Crear nuevo documento." ma:contentTypeScope="" ma:versionID="6faaa4137154d4a3aac803edcfafc69d">
  <xsd:schema xmlns:xsd="http://www.w3.org/2001/XMLSchema" xmlns:xs="http://www.w3.org/2001/XMLSchema" xmlns:p="http://schemas.microsoft.com/office/2006/metadata/properties" xmlns:ns3="8757c181-039b-4fd3-b5b4-f193ecef8269" xmlns:ns4="c5d639e7-08af-42bc-b232-172a9ace2326" targetNamespace="http://schemas.microsoft.com/office/2006/metadata/properties" ma:root="true" ma:fieldsID="7291b31ea943f17129855ceeca7baa3e" ns3:_="" ns4:_="">
    <xsd:import namespace="8757c181-039b-4fd3-b5b4-f193ecef8269"/>
    <xsd:import namespace="c5d639e7-08af-42bc-b232-172a9ace232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Props1.xml><?xml version="1.0" encoding="utf-8"?>
<ds:datastoreItem xmlns:ds="http://schemas.openxmlformats.org/officeDocument/2006/customXml" ds:itemID="{383532CA-881C-4AF4-A8C0-6D0807F83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7c181-039b-4fd3-b5b4-f193ecef8269"/>
    <ds:schemaRef ds:uri="c5d639e7-08af-42bc-b232-172a9ace2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030F1C-56FA-4B25-AB2A-D40507FD9057}">
  <ds:schemaRefs>
    <ds:schemaRef ds:uri="http://schemas.microsoft.com/sharepoint/v3/contenttype/forms"/>
  </ds:schemaRefs>
</ds:datastoreItem>
</file>

<file path=customXml/itemProps3.xml><?xml version="1.0" encoding="utf-8"?>
<ds:datastoreItem xmlns:ds="http://schemas.openxmlformats.org/officeDocument/2006/customXml" ds:itemID="{61002F94-5BAD-4CB9-87B8-BF82D0A4D982}">
  <ds:schemaRefs>
    <ds:schemaRef ds:uri="http://purl.org/dc/elements/1.1/"/>
    <ds:schemaRef ds:uri="http://purl.org/dc/dcmitype/"/>
    <ds:schemaRef ds:uri="c5d639e7-08af-42bc-b232-172a9ace2326"/>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8757c181-039b-4fd3-b5b4-f193ecef8269"/>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17</vt:i4>
      </vt:variant>
      <vt:variant>
        <vt:lpstr>Rangos con nombre</vt:lpstr>
      </vt:variant>
      <vt:variant>
        <vt:i4>14</vt:i4>
      </vt:variant>
    </vt:vector>
  </HeadingPairs>
  <TitlesOfParts>
    <vt:vector size="31" baseType="lpstr">
      <vt:lpstr>SENTENCI 2025</vt:lpstr>
      <vt:lpstr>UNP</vt:lpstr>
      <vt:lpstr>BASE SENTENCIA</vt:lpstr>
      <vt:lpstr>DATOS SENT</vt:lpstr>
      <vt:lpstr>CUADRO SENTENCIA</vt:lpstr>
      <vt:lpstr>DESAGREGADO MININTERIOR </vt:lpstr>
      <vt:lpstr>NASA KIWE</vt:lpstr>
      <vt:lpstr>CONSOLIDADO </vt:lpstr>
      <vt:lpstr>POR DIRECCIONES</vt:lpstr>
      <vt:lpstr>ALERTAS DIRECCIONES</vt:lpstr>
      <vt:lpstr>DATOS REGALIAS</vt:lpstr>
      <vt:lpstr>CONSOLIDADO SECTOR INTERIOR</vt:lpstr>
      <vt:lpstr>GLOSARIO</vt:lpstr>
      <vt:lpstr>GRAFICAS DE TENDENCIA </vt:lpstr>
      <vt:lpstr>Comparativo Sector</vt:lpstr>
      <vt:lpstr>BOMBEROS</vt:lpstr>
      <vt:lpstr>DER AUTOR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'DATOS REGALIAS'!Print_Area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2025-05-21T16:19:13Z</cp:lastPrinted>
  <dcterms:created xsi:type="dcterms:W3CDTF">2015-10-22T11:50:38Z</dcterms:created>
  <dcterms:modified xsi:type="dcterms:W3CDTF">2026-07-07T15:10:55Z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