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24226"/>
  <mc:AlternateContent xmlns:mc="http://schemas.openxmlformats.org/markup-compatibility/2006">
    <mc:Choice Requires="x15">
      <x15ac:absPath xmlns:x15ac="http://schemas.microsoft.com/office/spreadsheetml/2010/11/ac" url="C:\Users\henry.pineda\Desktop\2026\3 EJECUCION WEB\"/>
    </mc:Choice>
  </mc:AlternateContent>
  <bookViews>
    <workbookView xWindow="0" yWindow="0" windowWidth="28800" windowHeight="12180" firstSheet="2" activeTab="2"/>
  </bookViews>
  <sheets>
    <sheet name="SENTENCI 2025" sheetId="1081" state="hidden" r:id="rId1"/>
    <sheet name="UNP" sheetId="77" state="hidden" r:id="rId2"/>
    <sheet name="CUADRO SENTENCIA" sheetId="60" r:id="rId3"/>
    <sheet name="NASA KIWE" sheetId="72" state="hidden" r:id="rId4"/>
    <sheet name="DECRETO1477_2026" sheetId="1083" state="hidden" r:id="rId5"/>
    <sheet name="CONSOLIDADO " sheetId="66" r:id="rId6"/>
    <sheet name="POR DIRECCIONES" sheetId="129" r:id="rId7"/>
    <sheet name="ALERTAS DIRECCIONES" sheetId="6" r:id="rId8"/>
    <sheet name="DATOS REGALIAS" sheetId="1010" state="hidden" r:id="rId9"/>
    <sheet name="CONSOLIDADO SECTOR INTERIOR" sheetId="83" state="hidden" r:id="rId10"/>
    <sheet name="GLOSARIO" sheetId="987" state="hidden" r:id="rId11"/>
    <sheet name="GRAFICAS DE TENDENCIA " sheetId="1079" state="hidden" r:id="rId12"/>
    <sheet name="Comparativo Sector" sheetId="1073" state="hidden" r:id="rId13"/>
    <sheet name="BOMBEROS" sheetId="76" state="hidden" r:id="rId14"/>
    <sheet name="DER AUTOR" sheetId="73" state="hidden" r:id="rId15"/>
  </sheets>
  <externalReferences>
    <externalReference r:id="rId16"/>
    <externalReference r:id="rId17"/>
    <externalReference r:id="rId18"/>
    <externalReference r:id="rId19"/>
  </externalReferences>
  <definedNames>
    <definedName name="_xlnm._FilterDatabase" localSheetId="7" hidden="1">'ALERTAS DIRECCIONES'!#REF!</definedName>
    <definedName name="_xlnm._FilterDatabase" localSheetId="4" hidden="1">DECRETO1477_2026!$A$4:$BA$4</definedName>
    <definedName name="_xlnm._FilterDatabase" localSheetId="6" hidden="1">'POR DIRECCIONES'!$A$6:$BI$45</definedName>
    <definedName name="año">[1]Listas!$M$2:$M$8</definedName>
    <definedName name="_xlnm.Print_Area" localSheetId="7">'ALERTAS DIRECCIONES'!$A$1:$U$56</definedName>
    <definedName name="_xlnm.Print_Area" localSheetId="5">'CONSOLIDADO '!$A$3:$O$20</definedName>
    <definedName name="_xlnm.Print_Area" localSheetId="4">DECRETO1477_2026!$A$2:$E$158</definedName>
    <definedName name="_xlnm.Print_Area" localSheetId="10">GLOSARIO!$A$2:$L$13</definedName>
    <definedName name="_xlnm.Print_Area" localSheetId="6">'POR DIRECCIONES'!$A$2:$Q$203</definedName>
    <definedName name="Cuenta">[1]Listas!$I$2:$I$5</definedName>
    <definedName name="Despacho">[1]Listas!$E$2:$E$4</definedName>
    <definedName name="dia">[1]Listas!$L$2:$L$34</definedName>
    <definedName name="entidad">[1]Listas!$A$2:$A$35</definedName>
    <definedName name="Fecha">[2]Listas!$L$2:$L$13</definedName>
    <definedName name="Mes">[1]Listas!$G$2:$G$13</definedName>
    <definedName name="Print_Area" localSheetId="7">'ALERTAS DIRECCIONES'!$A$1:$T$56</definedName>
    <definedName name="Print_Area" localSheetId="5">'CONSOLIDADO '!$A$3:$O$20</definedName>
    <definedName name="Print_Area" localSheetId="8">'DATOS REGALIAS'!$C$1:$Q$20</definedName>
    <definedName name="Print_Area" localSheetId="4">DECRETO1477_2026!$A$2:$E$158</definedName>
    <definedName name="Print_Area" localSheetId="10">GLOSARIO!$A$1:$M$27</definedName>
    <definedName name="Print_Area" localSheetId="6">'POR DIRECCIONES'!$A$2:$P$203</definedName>
    <definedName name="Print_Titles" localSheetId="7">'ALERTAS DIRECCIONES'!$1:$4</definedName>
    <definedName name="Print_Titles" localSheetId="5">'CONSOLIDADO '!$3:$21</definedName>
    <definedName name="Print_Titles" localSheetId="4">DECRETO1477_2026!$2:$2</definedName>
    <definedName name="Print_Titles" localSheetId="6">'POR DIRECCIONES'!$2:$5</definedName>
    <definedName name="Sumar?">[1]Listas!$F$2:$F$3</definedName>
    <definedName name="Tipo_gasto">[1]Listas!$D$2:$D$3</definedName>
    <definedName name="_xlnm.Print_Titles" localSheetId="7">'ALERTAS DIRECCIONES'!$1:$4</definedName>
    <definedName name="_xlnm.Print_Titles" localSheetId="4">DECRETO1477_2026!$2:$2</definedName>
    <definedName name="_xlnm.Print_Titles" localSheetId="6">'POR DIRECCIONES'!$2:$5</definedName>
  </definedNames>
  <calcPr calcId="162913"/>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50" i="1083" l="1"/>
  <c r="E148" i="1083"/>
  <c r="E146" i="1083"/>
  <c r="E144" i="1083"/>
  <c r="E141" i="1083"/>
  <c r="E139" i="1083"/>
  <c r="E134" i="1083"/>
  <c r="E132" i="1083"/>
  <c r="F129" i="1083"/>
  <c r="E129" i="1083"/>
  <c r="F122" i="1083"/>
  <c r="E122" i="1083"/>
  <c r="E135" i="1083" s="1"/>
  <c r="F114" i="1083"/>
  <c r="E114" i="1083"/>
  <c r="E111" i="1083"/>
  <c r="E112" i="1083" s="1"/>
  <c r="E108" i="1083"/>
  <c r="E106" i="1083"/>
  <c r="E103" i="1083"/>
  <c r="E104" i="1083" s="1"/>
  <c r="E99" i="1083"/>
  <c r="F95" i="1083"/>
  <c r="E95" i="1083"/>
  <c r="E90" i="1083"/>
  <c r="F87" i="1083"/>
  <c r="E87" i="1083"/>
  <c r="E82" i="1083"/>
  <c r="E83" i="1083" s="1"/>
  <c r="F79" i="1083"/>
  <c r="E79" i="1083"/>
  <c r="F76" i="1083"/>
  <c r="E76" i="1083"/>
  <c r="E71" i="1083"/>
  <c r="E68" i="1083"/>
  <c r="F63" i="1083"/>
  <c r="E63" i="1083"/>
  <c r="E61" i="1083"/>
  <c r="E58" i="1083"/>
  <c r="E56" i="1083"/>
  <c r="E59" i="1083" s="1"/>
  <c r="E53" i="1083"/>
  <c r="E51" i="1083"/>
  <c r="E49" i="1083"/>
  <c r="F47" i="1083"/>
  <c r="E47" i="1083"/>
  <c r="E42" i="1083"/>
  <c r="E37" i="1083"/>
  <c r="E38" i="1083" s="1"/>
  <c r="E34" i="1083"/>
  <c r="E29" i="1083"/>
  <c r="E25" i="1083"/>
  <c r="F18" i="1083"/>
  <c r="E18" i="1083"/>
  <c r="E12" i="1083"/>
  <c r="F7" i="1083"/>
  <c r="E7" i="1083"/>
  <c r="E13" i="1083" s="1"/>
  <c r="E155" i="1083" l="1"/>
  <c r="E35" i="1083"/>
  <c r="E54" i="1083"/>
  <c r="E64" i="1083"/>
  <c r="E72" i="1083"/>
  <c r="E80" i="1083"/>
  <c r="E91" i="1083"/>
  <c r="E100" i="1083"/>
  <c r="E109" i="1083"/>
  <c r="E26" i="1083"/>
  <c r="E156" i="1083"/>
  <c r="E157" i="1083" s="1"/>
  <c r="K15" i="1010" l="1"/>
  <c r="K14" i="1010"/>
  <c r="K13" i="1010"/>
  <c r="K12" i="1010"/>
  <c r="L16" i="1010" l="1"/>
  <c r="H16" i="1010"/>
  <c r="B3" i="1073" l="1"/>
  <c r="B1" i="1073"/>
  <c r="G60" i="1079"/>
  <c r="E60" i="1079"/>
  <c r="A2" i="987"/>
  <c r="J7" i="1073"/>
  <c r="E17" i="83"/>
  <c r="B8" i="83"/>
  <c r="Q47" i="1010"/>
  <c r="P47" i="1010"/>
  <c r="L47" i="1010"/>
  <c r="K47" i="1010"/>
  <c r="H47" i="1010"/>
  <c r="P46" i="1010"/>
  <c r="J46" i="1010"/>
  <c r="Q43" i="1010"/>
  <c r="Q18" i="1010"/>
  <c r="L18" i="1010"/>
  <c r="H7" i="1073" s="1"/>
  <c r="K18" i="1010"/>
  <c r="K46" i="1010" s="1"/>
  <c r="J18" i="1010"/>
  <c r="I18" i="1010"/>
  <c r="I46" i="1010" s="1"/>
  <c r="H18" i="1010"/>
  <c r="G18" i="1010"/>
  <c r="G46" i="1010" s="1"/>
  <c r="Q17" i="1010"/>
  <c r="L17" i="1010"/>
  <c r="K17" i="1010"/>
  <c r="J17" i="1010"/>
  <c r="G16" i="1010"/>
  <c r="F16" i="1010"/>
  <c r="E18" i="1010" s="1"/>
  <c r="D7" i="1073" s="1"/>
  <c r="R14" i="1010"/>
  <c r="O14" i="1010"/>
  <c r="R13" i="1010"/>
  <c r="P13" i="1010"/>
  <c r="O13" i="1010"/>
  <c r="R12" i="1010"/>
  <c r="P12" i="1010"/>
  <c r="O12" i="1010"/>
  <c r="O16" i="1010" l="1"/>
  <c r="K16" i="1010"/>
  <c r="M17" i="1010"/>
  <c r="N17" i="1010" s="1"/>
  <c r="Q46" i="1010"/>
  <c r="P18" i="1010"/>
  <c r="M18" i="1010"/>
  <c r="M46" i="1010" s="1"/>
  <c r="L46" i="1010"/>
  <c r="F7" i="1073"/>
  <c r="F18" i="1010"/>
  <c r="H46" i="1010"/>
  <c r="F9" i="72"/>
  <c r="C6" i="72"/>
  <c r="D9" i="72"/>
  <c r="D10" i="72" s="1"/>
  <c r="J10" i="1073"/>
  <c r="D6" i="72"/>
  <c r="J14" i="1073"/>
  <c r="F6" i="72"/>
  <c r="B6" i="72"/>
  <c r="B9" i="72"/>
  <c r="B10" i="72" s="1"/>
  <c r="C16" i="83"/>
  <c r="C17" i="83" s="1"/>
  <c r="G16" i="83"/>
  <c r="I5" i="72" l="1"/>
  <c r="J16" i="83"/>
  <c r="J17" i="83" s="1"/>
  <c r="K5" i="72"/>
  <c r="C5" i="72"/>
  <c r="D14" i="1073"/>
  <c r="F5" i="72"/>
  <c r="B5" i="72"/>
  <c r="O18" i="1010"/>
  <c r="E7" i="1073"/>
  <c r="F46" i="1010"/>
  <c r="N18" i="1010"/>
  <c r="R18" i="1010"/>
  <c r="F47" i="1010"/>
  <c r="J17" i="1073"/>
  <c r="E6" i="72"/>
  <c r="H6" i="72" s="1"/>
  <c r="D5" i="72"/>
  <c r="L16" i="83"/>
  <c r="G17" i="83"/>
  <c r="I6" i="72"/>
  <c r="H14" i="1073"/>
  <c r="K9" i="72"/>
  <c r="K6" i="72"/>
  <c r="I9" i="72"/>
  <c r="F14" i="1073"/>
  <c r="F10" i="72"/>
  <c r="C9" i="72"/>
  <c r="D8" i="72" l="1"/>
  <c r="D11" i="72" s="1"/>
  <c r="B8" i="72"/>
  <c r="B11" i="72" s="1"/>
  <c r="H13" i="1073"/>
  <c r="K7" i="72"/>
  <c r="C7" i="72"/>
  <c r="C8" i="72"/>
  <c r="B7" i="72"/>
  <c r="D7" i="72"/>
  <c r="I7" i="72"/>
  <c r="E5" i="72"/>
  <c r="L5" i="72" s="1"/>
  <c r="J13" i="1073"/>
  <c r="J15" i="1073" s="1"/>
  <c r="F7" i="72"/>
  <c r="G7" i="1073"/>
  <c r="J6" i="1073"/>
  <c r="L6" i="72"/>
  <c r="G6" i="72"/>
  <c r="J19" i="1073"/>
  <c r="J6" i="72"/>
  <c r="L17" i="83"/>
  <c r="C10" i="72"/>
  <c r="E10" i="72" s="1"/>
  <c r="H10" i="72" s="1"/>
  <c r="E9" i="72"/>
  <c r="L9" i="72" s="1"/>
  <c r="I10" i="72"/>
  <c r="K10" i="72"/>
  <c r="J5" i="72" l="1"/>
  <c r="H5" i="72"/>
  <c r="G5" i="72"/>
  <c r="K8" i="72"/>
  <c r="K11" i="72" s="1"/>
  <c r="E14" i="1073"/>
  <c r="G14" i="1073" s="1"/>
  <c r="E7" i="72"/>
  <c r="G7" i="72" s="1"/>
  <c r="F8" i="72"/>
  <c r="F11" i="72" s="1"/>
  <c r="D13" i="1073"/>
  <c r="D15" i="1073" s="1"/>
  <c r="F13" i="1073"/>
  <c r="F15" i="1073" s="1"/>
  <c r="I8" i="72"/>
  <c r="I11" i="72" s="1"/>
  <c r="G10" i="72"/>
  <c r="C11" i="72"/>
  <c r="E11" i="72" s="1"/>
  <c r="L10" i="72"/>
  <c r="J9" i="72"/>
  <c r="J16" i="1073"/>
  <c r="J18" i="1073" s="1"/>
  <c r="J10" i="72"/>
  <c r="E8" i="72"/>
  <c r="H9" i="72"/>
  <c r="G9" i="72"/>
  <c r="H15" i="1073"/>
  <c r="L8" i="72" l="1"/>
  <c r="H11" i="72"/>
  <c r="I14" i="1073"/>
  <c r="L7" i="72"/>
  <c r="J7" i="72"/>
  <c r="H7" i="72"/>
  <c r="J5" i="1073"/>
  <c r="J8" i="1073" s="1"/>
  <c r="D16" i="83"/>
  <c r="E13" i="1073"/>
  <c r="J8" i="72"/>
  <c r="L11" i="72"/>
  <c r="H8" i="72"/>
  <c r="G8" i="72"/>
  <c r="J11" i="72"/>
  <c r="G11" i="72"/>
  <c r="D17" i="83" l="1"/>
  <c r="F16" i="83"/>
  <c r="K16" i="83"/>
  <c r="E15" i="1073"/>
  <c r="I13" i="1073"/>
  <c r="G13" i="1073"/>
  <c r="H16" i="83" l="1"/>
  <c r="F17" i="83"/>
  <c r="I16" i="83"/>
  <c r="M16" i="83"/>
  <c r="K17" i="83"/>
  <c r="I15" i="1073"/>
  <c r="G15" i="1073"/>
  <c r="H17" i="83" l="1"/>
  <c r="M17" i="83"/>
  <c r="I17" i="83"/>
  <c r="J9" i="1073" l="1"/>
  <c r="J20" i="1073"/>
  <c r="J21" i="1073" s="1"/>
  <c r="J11" i="1073"/>
  <c r="J12" i="1073" s="1"/>
  <c r="J22" i="1073" s="1"/>
  <c r="F6" i="76" l="1"/>
  <c r="K6" i="77"/>
  <c r="D6" i="77"/>
  <c r="B6" i="77"/>
  <c r="F9" i="76"/>
  <c r="D11" i="73"/>
  <c r="D12" i="73" s="1"/>
  <c r="C6" i="76"/>
  <c r="D6" i="76"/>
  <c r="C10" i="77"/>
  <c r="K6" i="76"/>
  <c r="B6" i="76"/>
  <c r="F10" i="77"/>
  <c r="D10" i="1073"/>
  <c r="L8" i="83"/>
  <c r="D10" i="77"/>
  <c r="F20" i="1073"/>
  <c r="F11" i="73"/>
  <c r="C11" i="73"/>
  <c r="C12" i="73" s="1"/>
  <c r="F12" i="77"/>
  <c r="F13" i="77" s="1"/>
  <c r="F7" i="73"/>
  <c r="D8" i="77"/>
  <c r="B8" i="77"/>
  <c r="F6" i="77"/>
  <c r="D17" i="1073"/>
  <c r="C8" i="77"/>
  <c r="C7" i="73"/>
  <c r="C10" i="76"/>
  <c r="B11" i="73"/>
  <c r="B12" i="73" s="1"/>
  <c r="G8" i="83"/>
  <c r="K7" i="73"/>
  <c r="D7" i="73"/>
  <c r="K5" i="77" l="1"/>
  <c r="D12" i="77"/>
  <c r="D13" i="77" s="1"/>
  <c r="D11" i="1073"/>
  <c r="B10" i="77"/>
  <c r="F8" i="77"/>
  <c r="K8" i="77"/>
  <c r="B7" i="76"/>
  <c r="E6" i="76"/>
  <c r="G6" i="76" s="1"/>
  <c r="C6" i="77"/>
  <c r="B5" i="76"/>
  <c r="B6" i="73"/>
  <c r="I7" i="76"/>
  <c r="D20" i="1073"/>
  <c r="D5" i="77"/>
  <c r="C7" i="76"/>
  <c r="C8" i="73"/>
  <c r="D8" i="83"/>
  <c r="E6" i="83"/>
  <c r="I9" i="77"/>
  <c r="I5" i="77"/>
  <c r="C9" i="76"/>
  <c r="I11" i="73"/>
  <c r="I12" i="73" s="1"/>
  <c r="D7" i="76"/>
  <c r="I5" i="76"/>
  <c r="C8" i="83"/>
  <c r="D9" i="77"/>
  <c r="B9" i="76"/>
  <c r="B10" i="76"/>
  <c r="I8" i="73"/>
  <c r="E8" i="83"/>
  <c r="C6" i="73"/>
  <c r="B9" i="77"/>
  <c r="C9" i="77"/>
  <c r="K8" i="73"/>
  <c r="I6" i="76"/>
  <c r="F9" i="77"/>
  <c r="E9" i="76"/>
  <c r="K7" i="76"/>
  <c r="B7" i="73"/>
  <c r="B5" i="77"/>
  <c r="D8" i="73"/>
  <c r="C5" i="76"/>
  <c r="B9" i="73"/>
  <c r="F8" i="73"/>
  <c r="K9" i="73"/>
  <c r="K9" i="77"/>
  <c r="B8" i="73"/>
  <c r="D9" i="73"/>
  <c r="C5" i="77"/>
  <c r="F9" i="73"/>
  <c r="I9" i="73"/>
  <c r="H10" i="1073"/>
  <c r="K10" i="77"/>
  <c r="I8" i="77"/>
  <c r="I6" i="77"/>
  <c r="F17" i="1073"/>
  <c r="I9" i="76"/>
  <c r="I10" i="76"/>
  <c r="F10" i="1073"/>
  <c r="I10" i="77"/>
  <c r="C12" i="77"/>
  <c r="C13" i="77" s="1"/>
  <c r="I7" i="73"/>
  <c r="H20" i="1073"/>
  <c r="K11" i="73"/>
  <c r="F12" i="73"/>
  <c r="H17" i="1073"/>
  <c r="K9" i="76"/>
  <c r="K10" i="76"/>
  <c r="H11" i="1073"/>
  <c r="K12" i="77"/>
  <c r="K13" i="77" s="1"/>
  <c r="F10" i="76"/>
  <c r="D7" i="83" l="1"/>
  <c r="B12" i="77"/>
  <c r="B13" i="77" s="1"/>
  <c r="D7" i="77"/>
  <c r="E7" i="83"/>
  <c r="K7" i="77"/>
  <c r="L7" i="83"/>
  <c r="F7" i="77"/>
  <c r="G7" i="83"/>
  <c r="B7" i="77"/>
  <c r="C7" i="83"/>
  <c r="I7" i="77"/>
  <c r="J7" i="83"/>
  <c r="G6" i="83"/>
  <c r="J6" i="76"/>
  <c r="L6" i="83"/>
  <c r="L6" i="76"/>
  <c r="L10" i="83"/>
  <c r="D6" i="1073"/>
  <c r="B8" i="76"/>
  <c r="B11" i="76" s="1"/>
  <c r="H6" i="76"/>
  <c r="E6" i="73"/>
  <c r="D6" i="83"/>
  <c r="F9" i="1073"/>
  <c r="C10" i="73"/>
  <c r="C13" i="73" s="1"/>
  <c r="I6" i="73"/>
  <c r="D8" i="76"/>
  <c r="I8" i="76"/>
  <c r="I11" i="76" s="1"/>
  <c r="J13" i="83"/>
  <c r="C10" i="83"/>
  <c r="D5" i="76"/>
  <c r="E9" i="83"/>
  <c r="E13" i="83"/>
  <c r="E14" i="83" s="1"/>
  <c r="E9" i="77"/>
  <c r="J9" i="83"/>
  <c r="E8" i="73"/>
  <c r="H8" i="73" s="1"/>
  <c r="K6" i="73"/>
  <c r="H9" i="76"/>
  <c r="G9" i="76"/>
  <c r="D6" i="73"/>
  <c r="F7" i="76"/>
  <c r="G9" i="83"/>
  <c r="E10" i="76"/>
  <c r="J10" i="76" s="1"/>
  <c r="F5" i="76"/>
  <c r="D9" i="76"/>
  <c r="D10" i="76"/>
  <c r="E17" i="1073"/>
  <c r="I17" i="1073" s="1"/>
  <c r="F5" i="77"/>
  <c r="J9" i="76"/>
  <c r="I10" i="73"/>
  <c r="I13" i="73" s="1"/>
  <c r="C7" i="77"/>
  <c r="L9" i="76"/>
  <c r="C9" i="83"/>
  <c r="F11" i="1073"/>
  <c r="I12" i="77"/>
  <c r="I13" i="77" s="1"/>
  <c r="C6" i="83"/>
  <c r="K5" i="76"/>
  <c r="L9" i="83"/>
  <c r="D11" i="77"/>
  <c r="D14" i="77" s="1"/>
  <c r="F6" i="73"/>
  <c r="F10" i="73" s="1"/>
  <c r="F13" i="73" s="1"/>
  <c r="C9" i="73"/>
  <c r="D9" i="83"/>
  <c r="J8" i="83"/>
  <c r="K12" i="73"/>
  <c r="F11" i="77" l="1"/>
  <c r="F14" i="77" s="1"/>
  <c r="E11" i="1073"/>
  <c r="I11" i="1073" s="1"/>
  <c r="E12" i="77"/>
  <c r="C11" i="77"/>
  <c r="C14" i="77" s="1"/>
  <c r="E6" i="77"/>
  <c r="J6" i="77" s="1"/>
  <c r="F7" i="83"/>
  <c r="I7" i="83" s="1"/>
  <c r="D16" i="1073"/>
  <c r="D18" i="1073" s="1"/>
  <c r="E7" i="76"/>
  <c r="G7" i="76" s="1"/>
  <c r="L6" i="73"/>
  <c r="E10" i="77"/>
  <c r="G10" i="77" s="1"/>
  <c r="L13" i="83"/>
  <c r="L14" i="83" s="1"/>
  <c r="E5" i="83"/>
  <c r="J6" i="73"/>
  <c r="E10" i="1073"/>
  <c r="G10" i="1073" s="1"/>
  <c r="D5" i="1073"/>
  <c r="D8" i="1073" s="1"/>
  <c r="C5" i="83"/>
  <c r="J8" i="73"/>
  <c r="G8" i="73"/>
  <c r="L8" i="73"/>
  <c r="H10" i="76"/>
  <c r="F6" i="83"/>
  <c r="E9" i="73"/>
  <c r="H9" i="73" s="1"/>
  <c r="D11" i="76"/>
  <c r="H9" i="1073"/>
  <c r="H12" i="1073" s="1"/>
  <c r="K11" i="77"/>
  <c r="K14" i="77" s="1"/>
  <c r="E7" i="73"/>
  <c r="J7" i="73" s="1"/>
  <c r="F19" i="1073"/>
  <c r="F21" i="1073" s="1"/>
  <c r="L10" i="76"/>
  <c r="I11" i="77"/>
  <c r="I14" i="77" s="1"/>
  <c r="G10" i="76"/>
  <c r="G17" i="1073"/>
  <c r="E5" i="77"/>
  <c r="L5" i="77" s="1"/>
  <c r="E7" i="77"/>
  <c r="J7" i="77" s="1"/>
  <c r="H19" i="1073"/>
  <c r="H21" i="1073" s="1"/>
  <c r="K10" i="73"/>
  <c r="K13" i="73" s="1"/>
  <c r="E8" i="77"/>
  <c r="J8" i="77" s="1"/>
  <c r="J10" i="83"/>
  <c r="G6" i="73"/>
  <c r="F16" i="1073"/>
  <c r="F18" i="1073" s="1"/>
  <c r="E10" i="83"/>
  <c r="E19" i="1073"/>
  <c r="K8" i="76"/>
  <c r="K11" i="76" s="1"/>
  <c r="H16" i="1073"/>
  <c r="H18" i="1073" s="1"/>
  <c r="L5" i="83"/>
  <c r="D10" i="83"/>
  <c r="D13" i="83"/>
  <c r="D14" i="83" s="1"/>
  <c r="G11" i="1073"/>
  <c r="C13" i="83"/>
  <c r="C14" i="83" s="1"/>
  <c r="E20" i="1073"/>
  <c r="E11" i="73"/>
  <c r="H6" i="73"/>
  <c r="D10" i="73"/>
  <c r="D13" i="73" s="1"/>
  <c r="F9" i="83"/>
  <c r="I9" i="83" s="1"/>
  <c r="D9" i="1073"/>
  <c r="D12" i="1073" s="1"/>
  <c r="B11" i="77"/>
  <c r="B14" i="77" s="1"/>
  <c r="C8" i="76"/>
  <c r="C11" i="76" s="1"/>
  <c r="F8" i="76"/>
  <c r="G10" i="83"/>
  <c r="G13" i="83"/>
  <c r="G14" i="83" s="1"/>
  <c r="E5" i="76"/>
  <c r="H6" i="1073"/>
  <c r="D19" i="1073"/>
  <c r="D21" i="1073" s="1"/>
  <c r="B10" i="73"/>
  <c r="B13" i="73" s="1"/>
  <c r="H9" i="77"/>
  <c r="G9" i="77"/>
  <c r="J9" i="77"/>
  <c r="L9" i="77"/>
  <c r="H6" i="77"/>
  <c r="L6" i="77"/>
  <c r="G6" i="77"/>
  <c r="H12" i="77"/>
  <c r="E13" i="77"/>
  <c r="H13" i="77" s="1"/>
  <c r="F6" i="1073"/>
  <c r="J6" i="83"/>
  <c r="F12" i="1073"/>
  <c r="J14" i="83"/>
  <c r="G5" i="83" l="1"/>
  <c r="L7" i="76"/>
  <c r="J7" i="76"/>
  <c r="H7" i="76"/>
  <c r="H10" i="77"/>
  <c r="L7" i="77"/>
  <c r="G7" i="77"/>
  <c r="E10" i="73"/>
  <c r="J10" i="73" s="1"/>
  <c r="H7" i="77"/>
  <c r="J10" i="77"/>
  <c r="L10" i="77"/>
  <c r="J9" i="73"/>
  <c r="I10" i="1073"/>
  <c r="E11" i="83"/>
  <c r="E12" i="83" s="1"/>
  <c r="E15" i="83" s="1"/>
  <c r="E18" i="83" s="1"/>
  <c r="G9" i="73"/>
  <c r="L9" i="73"/>
  <c r="C11" i="83"/>
  <c r="C12" i="83" s="1"/>
  <c r="C15" i="83" s="1"/>
  <c r="C18" i="83" s="1"/>
  <c r="L7" i="73"/>
  <c r="G7" i="73"/>
  <c r="H7" i="73"/>
  <c r="E9" i="1073"/>
  <c r="E12" i="1073" s="1"/>
  <c r="I12" i="1073" s="1"/>
  <c r="E11" i="77"/>
  <c r="J11" i="77" s="1"/>
  <c r="E21" i="1073"/>
  <c r="I21" i="1073" s="1"/>
  <c r="G5" i="77"/>
  <c r="J5" i="77"/>
  <c r="H5" i="77"/>
  <c r="G8" i="77"/>
  <c r="F8" i="83"/>
  <c r="I8" i="83" s="1"/>
  <c r="L8" i="77"/>
  <c r="H8" i="77"/>
  <c r="K7" i="83"/>
  <c r="M7" i="83"/>
  <c r="H7" i="83"/>
  <c r="K9" i="83"/>
  <c r="D5" i="83"/>
  <c r="M9" i="83"/>
  <c r="H9" i="83"/>
  <c r="L11" i="83"/>
  <c r="L12" i="83" s="1"/>
  <c r="L15" i="83" s="1"/>
  <c r="F13" i="83"/>
  <c r="K13" i="83" s="1"/>
  <c r="F10" i="83"/>
  <c r="K10" i="83" s="1"/>
  <c r="H11" i="73"/>
  <c r="G11" i="73"/>
  <c r="E12" i="73"/>
  <c r="J11" i="73"/>
  <c r="L11" i="73"/>
  <c r="G20" i="1073"/>
  <c r="I20" i="1073"/>
  <c r="H5" i="76"/>
  <c r="J5" i="76"/>
  <c r="F11" i="76"/>
  <c r="G5" i="76"/>
  <c r="L5" i="76"/>
  <c r="D22" i="1073"/>
  <c r="E16" i="1073"/>
  <c r="E8" i="76"/>
  <c r="K6" i="83"/>
  <c r="G19" i="1073"/>
  <c r="I6" i="83"/>
  <c r="H6" i="83"/>
  <c r="M6" i="83"/>
  <c r="G11" i="83"/>
  <c r="I19" i="1073"/>
  <c r="H5" i="1073"/>
  <c r="D11" i="83"/>
  <c r="J5" i="83"/>
  <c r="E14" i="77" l="1"/>
  <c r="J14" i="77" s="1"/>
  <c r="G10" i="73"/>
  <c r="L10" i="73"/>
  <c r="H10" i="73"/>
  <c r="E13" i="73"/>
  <c r="G13" i="73" s="1"/>
  <c r="G12" i="1073"/>
  <c r="I9" i="1073"/>
  <c r="L11" i="77"/>
  <c r="G11" i="77"/>
  <c r="H11" i="77"/>
  <c r="G9" i="1073"/>
  <c r="G21" i="1073"/>
  <c r="E6" i="1073"/>
  <c r="I6" i="1073" s="1"/>
  <c r="D12" i="83"/>
  <c r="D15" i="83" s="1"/>
  <c r="D18" i="83" s="1"/>
  <c r="H8" i="83"/>
  <c r="M8" i="83"/>
  <c r="K8" i="83"/>
  <c r="F5" i="83"/>
  <c r="M5" i="83" s="1"/>
  <c r="F11" i="83"/>
  <c r="M11" i="83" s="1"/>
  <c r="H13" i="83"/>
  <c r="M13" i="83"/>
  <c r="F14" i="83"/>
  <c r="M14" i="83" s="1"/>
  <c r="I13" i="83"/>
  <c r="I10" i="83"/>
  <c r="M10" i="83"/>
  <c r="H10" i="83"/>
  <c r="J12" i="73"/>
  <c r="G12" i="73"/>
  <c r="H12" i="73"/>
  <c r="L12" i="73"/>
  <c r="E18" i="1073"/>
  <c r="G16" i="1073"/>
  <c r="I16" i="1073"/>
  <c r="H8" i="76"/>
  <c r="J8" i="76"/>
  <c r="E11" i="76"/>
  <c r="L8" i="76"/>
  <c r="G8" i="76"/>
  <c r="F5" i="1073"/>
  <c r="H13" i="73"/>
  <c r="H8" i="1073"/>
  <c r="E5" i="1073"/>
  <c r="G12" i="83"/>
  <c r="J11" i="83"/>
  <c r="H14" i="77"/>
  <c r="L13" i="73"/>
  <c r="L18" i="83"/>
  <c r="L14" i="77" l="1"/>
  <c r="G14" i="77"/>
  <c r="J13" i="73"/>
  <c r="G6" i="1073"/>
  <c r="E8" i="1073"/>
  <c r="E22" i="1073" s="1"/>
  <c r="K14" i="83"/>
  <c r="H14" i="83"/>
  <c r="I14" i="83"/>
  <c r="K11" i="83"/>
  <c r="I11" i="83"/>
  <c r="H11" i="83"/>
  <c r="K5" i="83"/>
  <c r="I5" i="83"/>
  <c r="H5" i="83"/>
  <c r="F12" i="83"/>
  <c r="M12" i="83" s="1"/>
  <c r="G11" i="76"/>
  <c r="J11" i="76"/>
  <c r="H11" i="76"/>
  <c r="L11" i="76"/>
  <c r="G18" i="1073"/>
  <c r="I18" i="1073"/>
  <c r="G5" i="1073"/>
  <c r="F8" i="1073"/>
  <c r="G15" i="83"/>
  <c r="H22" i="1073"/>
  <c r="J12" i="83"/>
  <c r="I5" i="1073"/>
  <c r="I12" i="83" l="1"/>
  <c r="I8" i="1073"/>
  <c r="I22" i="1073"/>
  <c r="F15" i="83"/>
  <c r="I15" i="83" s="1"/>
  <c r="H12" i="83"/>
  <c r="G18" i="83"/>
  <c r="K12" i="83"/>
  <c r="J15" i="83"/>
  <c r="G8" i="1073"/>
  <c r="F22" i="1073"/>
  <c r="G22" i="1073" s="1"/>
  <c r="H15" i="83" l="1"/>
  <c r="M15" i="83"/>
  <c r="F18" i="83"/>
  <c r="M18" i="83" s="1"/>
  <c r="K15" i="83"/>
  <c r="J18" i="83"/>
  <c r="I18" i="83" l="1"/>
  <c r="H18" i="83"/>
  <c r="K18" i="83"/>
</calcChain>
</file>

<file path=xl/sharedStrings.xml><?xml version="1.0" encoding="utf-8"?>
<sst xmlns="http://schemas.openxmlformats.org/spreadsheetml/2006/main" count="2284" uniqueCount="675">
  <si>
    <t>Año Fiscal:</t>
  </si>
  <si>
    <t/>
  </si>
  <si>
    <t>Vigencia:</t>
  </si>
  <si>
    <t>Actual</t>
  </si>
  <si>
    <t>Periodo:</t>
  </si>
  <si>
    <t>UEJ</t>
  </si>
  <si>
    <t>NOMBRE UEJ</t>
  </si>
  <si>
    <t>RUBRO</t>
  </si>
  <si>
    <t>TIPO</t>
  </si>
  <si>
    <t>CTA</t>
  </si>
  <si>
    <t>SUB
CTA</t>
  </si>
  <si>
    <t>OBJ</t>
  </si>
  <si>
    <t>ORD</t>
  </si>
  <si>
    <t>SOR
ORD</t>
  </si>
  <si>
    <t>ITEM</t>
  </si>
  <si>
    <t>SUB
ITEM</t>
  </si>
  <si>
    <t>FUENTE</t>
  </si>
  <si>
    <t>REC</t>
  </si>
  <si>
    <t>SIT</t>
  </si>
  <si>
    <t>DESCRIPCION</t>
  </si>
  <si>
    <t>APR. INICIAL</t>
  </si>
  <si>
    <t>APR. ADICIONADA</t>
  </si>
  <si>
    <t>APR. REDUCIDA</t>
  </si>
  <si>
    <t>APR BLOQUEADA</t>
  </si>
  <si>
    <t>CDP</t>
  </si>
  <si>
    <t>COMPROMISO</t>
  </si>
  <si>
    <t>OBLIGACION</t>
  </si>
  <si>
    <t>ORDEN PAGO</t>
  </si>
  <si>
    <t>PAGOS</t>
  </si>
  <si>
    <t>A</t>
  </si>
  <si>
    <t>Nación</t>
  </si>
  <si>
    <t>10</t>
  </si>
  <si>
    <t>CSF</t>
  </si>
  <si>
    <t>APOYO COMITÉ INTERINSTITUCIONAL DE ALERTAS TEMPRANAS CIAT SENTENCIA T-025 DE 2004.</t>
  </si>
  <si>
    <t>FORTALECIMIENTO A LA CONSULTA PREVIA. CONVENIO 169 OIT, LEY 21 DE 1991, LEY 70 DE 1993</t>
  </si>
  <si>
    <t>FONDO NACIONAL DE SEGURIDAD Y CONVIVENCIA CIUDADANA -FONSECON</t>
  </si>
  <si>
    <t>FONDO NACIONAL PARA LA LUCHA CONTRA LA TRATA DE PERSONAS. LEY 985 DE 2005 Y DECRETO 4319 DE 2006</t>
  </si>
  <si>
    <t>OTRAS TRANSFERENCIAS - PREVIO CONCEPTO DGPPN</t>
  </si>
  <si>
    <t>APROPIACION VIGENTE</t>
  </si>
  <si>
    <t>APROPIACION DISPONIBLE</t>
  </si>
  <si>
    <t>% COMPROMISO</t>
  </si>
  <si>
    <t>% OBLIGACION</t>
  </si>
  <si>
    <t>MININTERIOR</t>
  </si>
  <si>
    <t>GASTOS DE PERSONAL</t>
  </si>
  <si>
    <t>TRANSFERENCIAS</t>
  </si>
  <si>
    <t>INVERSION</t>
  </si>
  <si>
    <t>FUNCIONAMIENTO</t>
  </si>
  <si>
    <t>SECTOR INTERIOR</t>
  </si>
  <si>
    <t>37-01-01-021</t>
  </si>
  <si>
    <t>T 025 DAIRM</t>
  </si>
  <si>
    <t>37-01-01-020</t>
  </si>
  <si>
    <t>T 025 DIRECCION DE COMUNIDADES NEGRAS</t>
  </si>
  <si>
    <t>37-01-01-019</t>
  </si>
  <si>
    <t>ATENCION POBLACION DESPLAZADA (APD)</t>
  </si>
  <si>
    <t>37-01-01-000</t>
  </si>
  <si>
    <t>MININTERIOR GESTION GENERAL</t>
  </si>
  <si>
    <t>Cifras en millones de pesos</t>
  </si>
  <si>
    <t xml:space="preserve">TOTAL </t>
  </si>
  <si>
    <t xml:space="preserve">Secretaría General </t>
  </si>
  <si>
    <t xml:space="preserve">Oficina Asesora de Planeación </t>
  </si>
  <si>
    <t>CONCEPTO</t>
  </si>
  <si>
    <t>CONSOLIDADO MINISTERIO DEL INTERIOR</t>
  </si>
  <si>
    <t>% COMPROMISOS</t>
  </si>
  <si>
    <t>N/A</t>
  </si>
  <si>
    <t>TRANSFERENCIAS CORRIENTES</t>
  </si>
  <si>
    <t xml:space="preserve"> INVERSIÓN</t>
  </si>
  <si>
    <t>TOTAL</t>
  </si>
  <si>
    <t xml:space="preserve">SEGUIMIENTO AL CUMPLIMIENTO DE LA SENTENCIA T-025 DE 2004 POBLACION DESPLAZADA </t>
  </si>
  <si>
    <t>DIRECCIÓN</t>
  </si>
  <si>
    <t>COMPROMISOS</t>
  </si>
  <si>
    <t xml:space="preserve">% COMPROMISOS </t>
  </si>
  <si>
    <t xml:space="preserve">APROPIACION SIN COMPROMETER </t>
  </si>
  <si>
    <t>Grupo de articulación interna para la política de víctimas del conflicto armado.</t>
  </si>
  <si>
    <t>Dir. Asuntos para Comunidades Negras, Afrocol, Raizales y Palenqueras</t>
  </si>
  <si>
    <t>Dir. de Derechos Humanos</t>
  </si>
  <si>
    <t>% COMPROMETIDO</t>
  </si>
  <si>
    <t>OBLIGACIÓN</t>
  </si>
  <si>
    <t>CORPORACIÓN  NASA KIWE</t>
  </si>
  <si>
    <t>INVERSIÓN</t>
  </si>
  <si>
    <t xml:space="preserve">UNIDAD NACIONAL DE PROTECCIÓN </t>
  </si>
  <si>
    <t>FORTALECIMIENTO ORGANIZACIONAL DE LAS ENTIDADES RELIGIOSAS Y LAS ORGANIZACIONES BASADAS EN LA FE COMO ACTORES SOCIALES TRASCENDENTES EN EL MARCO DE LA LEY 133 DE 1994</t>
  </si>
  <si>
    <t xml:space="preserve"> FUNCIONAMIENTO</t>
  </si>
  <si>
    <t xml:space="preserve"> Dir. Asuntos Indígenas, ROM y Minorías</t>
  </si>
  <si>
    <t>V</t>
  </si>
  <si>
    <t>cifras en millones de pesos</t>
  </si>
  <si>
    <t>R</t>
  </si>
  <si>
    <t>TOTALES</t>
  </si>
  <si>
    <t xml:space="preserve">DIRECCION NACIONAL DE DERECHO DE AUTOR </t>
  </si>
  <si>
    <t xml:space="preserve"> DIRECCIÓN NACIONAL DE BOMBEROS DE COLOMBIA</t>
  </si>
  <si>
    <t>APROPIACION INICIAL</t>
  </si>
  <si>
    <t>APROPIACIÓN INICIAL</t>
  </si>
  <si>
    <t>APR. VIGENTE</t>
  </si>
  <si>
    <t>BLOQUEO</t>
  </si>
  <si>
    <t>APROPIACION DESPUES DE APLAZAMIENTO</t>
  </si>
  <si>
    <t>Compromiso</t>
  </si>
  <si>
    <t>A-01-01-01</t>
  </si>
  <si>
    <t>SALARIO</t>
  </si>
  <si>
    <t>A-01-01-02</t>
  </si>
  <si>
    <t>CONTRIBUCIONES INHERENTES A LA NÓMINA</t>
  </si>
  <si>
    <t>A-01-01-03</t>
  </si>
  <si>
    <t>REMUNERACIONES NO CONSTITUTIVAS DE FACTOR SALARIAL</t>
  </si>
  <si>
    <t>A-02-02</t>
  </si>
  <si>
    <t>A-03-03-01-009</t>
  </si>
  <si>
    <t>A-03-03-01-032</t>
  </si>
  <si>
    <t>A-03-03-01-033</t>
  </si>
  <si>
    <t>A-03-03-01-034</t>
  </si>
  <si>
    <t>A-03-03-01-035</t>
  </si>
  <si>
    <t>A-03-03-01-039</t>
  </si>
  <si>
    <t>A-03-03-01-053</t>
  </si>
  <si>
    <t>A-03-03-01-999</t>
  </si>
  <si>
    <t>A-03-03-02-014</t>
  </si>
  <si>
    <t>PUEBLO NUKAK MAKU (ARTÍCULO 35 DECRETO 1953 DE 2014)</t>
  </si>
  <si>
    <t>A-03-03-02-024</t>
  </si>
  <si>
    <t>ORGANIZACIÓN Y FUNCIONAMIENTO DEPARTAMENTO DEL AMAZONAS</t>
  </si>
  <si>
    <t>A-03-03-02-025</t>
  </si>
  <si>
    <t>ORGANIZACIÓN Y FUNCIONAMIENTO DEPARTAMENTO DEL GUAINÍA</t>
  </si>
  <si>
    <t>A-03-03-02-026</t>
  </si>
  <si>
    <t>ORGANIZACIÓN Y FUNCIONAMIENTO DEPARTAMENTO DEL GUAVIARE</t>
  </si>
  <si>
    <t>A-03-03-02-027</t>
  </si>
  <si>
    <t>ORGANIZACIÓN Y FUNCIONAMIENTO DEPARTAMENTO DEL VAUPÉS</t>
  </si>
  <si>
    <t>A-03-03-02-028</t>
  </si>
  <si>
    <t>ORGANIZACIÓN Y FUNCIONAMIENTO DEPARTAMENTO DEL VICHADA</t>
  </si>
  <si>
    <t>A-03-03-04-035</t>
  </si>
  <si>
    <t>A-03-04-01-012</t>
  </si>
  <si>
    <t>A-03-06-01-001</t>
  </si>
  <si>
    <t>FORTALECIMIENTO DE LAS ASOCIACIONES Y LIGAS DE CONSUMIDORES (LEY 73 DE 1981 Y DECRETO 1320 DE 1982)</t>
  </si>
  <si>
    <t>A-03-06-01-012</t>
  </si>
  <si>
    <t>A-03-06-01-013</t>
  </si>
  <si>
    <t>A-03-06-01-014</t>
  </si>
  <si>
    <t>A-03-11-08-001</t>
  </si>
  <si>
    <t>A-08-01</t>
  </si>
  <si>
    <t>IMPUESTOS</t>
  </si>
  <si>
    <t>A-08-04-01</t>
  </si>
  <si>
    <t>CUOTA DE FISCALIZACIÓN Y AUDITAJE</t>
  </si>
  <si>
    <t>FORTALECIMIENTO A LA GESTIÓN DE LOS CEMENTERIOS COMO RESTITUCIÓN DE DERECHOS DE VÍCTIMAS DE DESAPARICIÓN A NIVEL  NACIONAL</t>
  </si>
  <si>
    <t>FORTALECIMIENTO DE LA CAPACIDAD ORGANIZATIVA DE LOS PUEBLOS INDÍGENAS EN EL TERRITORIO  NACIONAL</t>
  </si>
  <si>
    <t>FORTALECIMIENTO DE LA GESTIÓN TERRITORIAL EN LA GARANTÍA, PROMOCIÓN Y GOCE DE LOS DERECHOS HUMANOS  A NIVEL  NACIONAL</t>
  </si>
  <si>
    <t>FORTALECIMIENTO DE LOS SISTEMAS INTEGRADOS DE EMERGENCIA Y SEGURIDAD SIES A NIVEL  NACIONAL</t>
  </si>
  <si>
    <t>MEJORAMIENTO EN LA IMPLEMENTACIÓN DE POLÍTICAS PUBLICAS EN MATERIA DE TRATA DE PERSONAS A NIVEL  NACIONAL</t>
  </si>
  <si>
    <t>FORTALECIMIENTO DE LAS CAPACIDADES INSTITUCIONALES EN MATERIA DE SEGURIDAD, CONVIVENCIA CIUDADANA Y ORDEN PÚBLICO A NIVEL  NACIONAL</t>
  </si>
  <si>
    <t>FORTALECIMIENTO INSTITUCIONAL EN DESCENTRALIZACIÓN Y ORDENAMIENTO TERRITORIAL A NIVEL  NACIONAL</t>
  </si>
  <si>
    <t>FORTALECIMIENTO DE LAS ENTIDADES TERRITORIALES EN EL MANEJO DE VIOLENCIA CONTRA LA MUJER A NIVEL  NACIONAL</t>
  </si>
  <si>
    <t>CARACTERIZACIÓN DEL SECTOR RELIGIOSO EN EL MARCO DE LA POLÍTICA PÚBLICA DE LIBERTAD RELIGIOSA Y DE CULTOS  NACIONAL</t>
  </si>
  <si>
    <t>MEJORAMIENTO DE LA INFRAESTRUCTURA TECNOLÓGICA E INTEGRACIÓN DE LOS SISTEMAS DE INFORMACIÓN DEL MINISTERIO DEL INTERIOR  BOGOTÁ</t>
  </si>
  <si>
    <t>FORTALECIMIENTO DE LA COMUNICACIÓN Y LOS CANALES DE ATENCION AL CIUDADANO EN EL MINISTERIO DEL INTERIOR A NIVEL  NACIONAL</t>
  </si>
  <si>
    <t>FORTALECIMIENTO DEL SISTEMA INTEGRADO DE GESTIÓN DEL MINISTERIO DEL INTERIOR EN  BOGOTÁ</t>
  </si>
  <si>
    <t>ADQUISICIÓN DE BIENES Y SERVICIOS</t>
  </si>
  <si>
    <t>GASTOS POR TRIBUTOS, MULTAS, SANCIONES E INTERESES DE MORA</t>
  </si>
  <si>
    <t>GASTOS DE COMERCIALIZACIÓN Y PRODUCCIÓN</t>
  </si>
  <si>
    <t>APROPIACIÓN VIGENTE</t>
  </si>
  <si>
    <t>DESCRIPCIÓN</t>
  </si>
  <si>
    <t>APROPIACIÓN DISPONIBLE</t>
  </si>
  <si>
    <t>GASTOS POR TRIBUTOS, MULTAS, SANCIONES E INTERESES EN MORA</t>
  </si>
  <si>
    <t>SALDO EN CDP</t>
  </si>
  <si>
    <t xml:space="preserve">ALERTA COMPROMISOS </t>
  </si>
  <si>
    <t xml:space="preserve">META % OBLIGACIONES </t>
  </si>
  <si>
    <t xml:space="preserve"> ALERTA OBLIGACIÓN </t>
  </si>
  <si>
    <t>OAP</t>
  </si>
  <si>
    <t xml:space="preserve">Meta  </t>
  </si>
  <si>
    <t>SUB
ITEM 2</t>
  </si>
  <si>
    <t>APR. DISPONIBLE</t>
  </si>
  <si>
    <t>01</t>
  </si>
  <si>
    <t>02</t>
  </si>
  <si>
    <t>03</t>
  </si>
  <si>
    <t>16</t>
  </si>
  <si>
    <t>035</t>
  </si>
  <si>
    <t>OTRAS TRANSFERENCIAS - DISTRIBUCIÓN PREVIO CONCEPTO DGPPN</t>
  </si>
  <si>
    <t>014</t>
  </si>
  <si>
    <t>024</t>
  </si>
  <si>
    <t>025</t>
  </si>
  <si>
    <t>026</t>
  </si>
  <si>
    <t>027</t>
  </si>
  <si>
    <t>028</t>
  </si>
  <si>
    <t>04</t>
  </si>
  <si>
    <t>012</t>
  </si>
  <si>
    <t>06</t>
  </si>
  <si>
    <t>001</t>
  </si>
  <si>
    <t>013</t>
  </si>
  <si>
    <t>11</t>
  </si>
  <si>
    <t>08</t>
  </si>
  <si>
    <t>SSF</t>
  </si>
  <si>
    <t>C</t>
  </si>
  <si>
    <t>1000</t>
  </si>
  <si>
    <t>15</t>
  </si>
  <si>
    <t>20</t>
  </si>
  <si>
    <t>3702</t>
  </si>
  <si>
    <t>3799</t>
  </si>
  <si>
    <t>Enero</t>
  </si>
  <si>
    <t xml:space="preserve">EJECUCIÓN PRESUPUESTAL </t>
  </si>
  <si>
    <t>SECRETARÍA GENERAL</t>
  </si>
  <si>
    <t>DIRECCIÓN DE LA AUTORIDAD NACIONAL DE CONSULTA PREVIA</t>
  </si>
  <si>
    <t>% COMPR.</t>
  </si>
  <si>
    <t>% OBLI.</t>
  </si>
  <si>
    <t>Febrero</t>
  </si>
  <si>
    <t>Ejecutado</t>
  </si>
  <si>
    <t>Meta</t>
  </si>
  <si>
    <t>Obligaciones</t>
  </si>
  <si>
    <t>Consolidado</t>
  </si>
  <si>
    <t>Código: GR-RF-P5-F2</t>
  </si>
  <si>
    <t>FORMATO</t>
  </si>
  <si>
    <t>Versión: 06</t>
  </si>
  <si>
    <t>EJECUCIÓN PRESUPUESTAL</t>
  </si>
  <si>
    <t>VIGENCIA ACTUAL</t>
  </si>
  <si>
    <t>Vigente Desde:  09/04/2019</t>
  </si>
  <si>
    <t>ANEXO 2</t>
  </si>
  <si>
    <t xml:space="preserve">SISTEMA GENERAL DE REGALIAS </t>
  </si>
  <si>
    <t>FECHA DE EMISIÓN:</t>
  </si>
  <si>
    <t>RESUMEN GENERAL</t>
  </si>
  <si>
    <t xml:space="preserve">APR. CERTIFICADA </t>
  </si>
  <si>
    <t>APR.BLOQUEADA</t>
  </si>
  <si>
    <t xml:space="preserve">APR. DISPONIBLE </t>
  </si>
  <si>
    <t>RESERVA</t>
  </si>
  <si>
    <t>% 
RESERVA</t>
  </si>
  <si>
    <t>% 
COMPROMETIDO</t>
  </si>
  <si>
    <t>APR. POR COMPROMETER</t>
  </si>
  <si>
    <t>OBLIGADO</t>
  </si>
  <si>
    <t>% OBLIGADO</t>
  </si>
  <si>
    <t xml:space="preserve">TOTAL FUNCIONAMIENTO DEL SISTEMA GENERAL DE REGALIAS </t>
  </si>
  <si>
    <t>APROPIACION APLAZADA PROYECTOS DE IVERSION</t>
  </si>
  <si>
    <t xml:space="preserve">DEPENDENCIA </t>
  </si>
  <si>
    <t xml:space="preserve">RUBRO </t>
  </si>
  <si>
    <t>VALOR APLAZADO</t>
  </si>
  <si>
    <t xml:space="preserve">DAIRM </t>
  </si>
  <si>
    <t>FORTALECIMIENTO DE LAS COMUNIDADES INDÍGENAS AFECTADAS POR LA AVENIDA TORRENCIAL EN EL MUNICIPIO DE  MOCOA</t>
  </si>
  <si>
    <t>FORTALECIMIENTO ORGANIZATIVO EN EL DESARROLLO PROPIO Y LA INCLUSIÓN DEL PUEBLO RROM A NIVEL  NACIONAL</t>
  </si>
  <si>
    <t xml:space="preserve">ASUNTOS RELIGIOSOS </t>
  </si>
  <si>
    <t>DEMOCRACIA</t>
  </si>
  <si>
    <t>FORTALECIMIENTO DE LAS CAPACIDADES DE GESTIÓN DE LOS ACTORES QUE PARTICIPAN EN LA IMPLEMENTACIÓN DE LA POLÍTICA PÚBLICA DE DISCAPACIDAD A NIVEL   NACIONAL</t>
  </si>
  <si>
    <t>FORTALECIMIENTO DE LAS CAPACIDADES DE LAS ORGANIZACIONES SOCIALES, COMUNALES Y COMUNITARIAS EN EL EJERCICIO DE LA PARTICIPACIÓN CIUDADANA A NIVEL  NACIONAL</t>
  </si>
  <si>
    <t xml:space="preserve">DERECHOS HUMANOS </t>
  </si>
  <si>
    <t xml:space="preserve">DGGT </t>
  </si>
  <si>
    <t>SUBDIRECCION DE INFRAESTRUCUTURA</t>
  </si>
  <si>
    <t xml:space="preserve">SUBDIRECCION DE SEGURIDAD Y CONVIVENCIA </t>
  </si>
  <si>
    <t>OIP</t>
  </si>
  <si>
    <t>TOTAL PGN</t>
  </si>
  <si>
    <t>TOTAL REGALÍAS</t>
  </si>
  <si>
    <t>FUNCIONAMIENTO REGALÍAS</t>
  </si>
  <si>
    <t>DIRECCION</t>
  </si>
  <si>
    <t>DACNARP</t>
  </si>
  <si>
    <t>Junio</t>
  </si>
  <si>
    <t>TOTAL SECTOR INTERIOR</t>
  </si>
  <si>
    <t>Julio</t>
  </si>
  <si>
    <t>SUBTOTAL PGN</t>
  </si>
  <si>
    <t>CONSOLIDADO MINISTERIO</t>
  </si>
  <si>
    <t>May</t>
  </si>
  <si>
    <t>Jun</t>
  </si>
  <si>
    <t>Jul</t>
  </si>
  <si>
    <t>Ago</t>
  </si>
  <si>
    <t>Sep</t>
  </si>
  <si>
    <t>Oct</t>
  </si>
  <si>
    <t>Nov</t>
  </si>
  <si>
    <t>% OBLIGACIÓN</t>
  </si>
  <si>
    <t>Subdirección de Gestión Humana</t>
  </si>
  <si>
    <t xml:space="preserve">SECRETARÍA GENERAL </t>
  </si>
  <si>
    <t>A-03-03-01-065</t>
  </si>
  <si>
    <t>065</t>
  </si>
  <si>
    <t>APOYO A LAS DISPOSICIONES PARA GARANTIZAR EL PLENO EJERCICIO DE LOS DERECHOS DE LAS PERSONAS CON DISCAPACIDAD. LEY 1618 DE 2013</t>
  </si>
  <si>
    <t>TOTAL MINITERIOR</t>
  </si>
  <si>
    <t>OFICINA ASESORA JURÍDICA</t>
  </si>
  <si>
    <t>Diferencia</t>
  </si>
  <si>
    <t>Dirección de la Autoridad Nacional de Consulta Previa</t>
  </si>
  <si>
    <t>TOTAL GASTOS DE PERSONAL DANCP</t>
  </si>
  <si>
    <t>GASTOS DE PERSONAL GESTIÓN HUMANA</t>
  </si>
  <si>
    <t>TOTAL FUNCIONAMIENTO REGALÍAS</t>
  </si>
  <si>
    <t>PROGRAMA DE PROTECCIÓN A PERSONAS QUE SE ENCUENTRAN EN SITUACIÓN DE RIESGO CONTRA SU VIDA, INTEGRIDAD, SEGURIDAD O LIBERTAD, POR CAUSAS RELACIONADAS CON LA VIOLENCIA EN COLOMBIA</t>
  </si>
  <si>
    <t>IMPLEMENTACIÓN LEY 985 DE 2005 SOBRE TRATA DE PERSONAS</t>
  </si>
  <si>
    <t>FONDO DE PROTECCIÓN DE JUSTICIA. DECRETO 1890 DE 1999 Y DECRETO 200 DE 2003</t>
  </si>
  <si>
    <t>FONDO PARA LA PARTICIPACIÓN CIUDADANA Y EL FORTALECIMIENTO DE LA DEMOCRACIA. ARTICULO 96 LEY 1757 DE 2015</t>
  </si>
  <si>
    <t>ATENCIÓN INTEGRAL A LA POBLACIÓN DESPLAZADA EN CUMPLIMIENTO DE LA SENTENCIA T-025 DE 2004 (NO DE PENSIONES)</t>
  </si>
  <si>
    <t>FORTALECIMIENTO A LOS PROCESOS ORGANIZATIVOS Y DE CONCERTACIÓN DE LAS COMUNIDADES NEGRAS, AFROCOLOMBIANAS, RAIZALES Y PALENQUERAS</t>
  </si>
  <si>
    <t>FORTALECIMIENTO A LOS PROCESOS ORGANIZATIVOS Y DE CONCERTACIÓN DE LAS COMUNIDADES INDÍGENAS, MINORÍAS Y ROM</t>
  </si>
  <si>
    <t>FORTALECIMIENTO INSTITUCIONAL DE LA MESA PERMANENTE DE CONCERTACIÓN CON LOS PUEBLOS Y ORGANIZACIONES INDÍGENAS - DECRETO 1397 DE 1996</t>
  </si>
  <si>
    <r>
      <t xml:space="preserve">Apropiación Presupuestal: </t>
    </r>
    <r>
      <rPr>
        <sz val="16"/>
        <color rgb="FF000000"/>
        <rFont val="Gill Sans MT"/>
        <family val="2"/>
      </rPr>
      <t>Autorización máxima de gasto incluida en el anexo del Decreto de liquidación presupuestal para una entidad durante una vigencia fiscal determinada.</t>
    </r>
  </si>
  <si>
    <r>
      <t xml:space="preserve">apropiación sin comprometer: </t>
    </r>
    <r>
      <rPr>
        <sz val="16"/>
        <color rgb="FF000000"/>
        <rFont val="Gill Sans MT"/>
        <family val="2"/>
      </rPr>
      <t>Corresponde a la resta de la apropiación definitiva menos lo compromisos.</t>
    </r>
  </si>
  <si>
    <r>
      <t xml:space="preserve">Aplazamiento / Bloqueo Presupuestal: </t>
    </r>
    <r>
      <rPr>
        <sz val="16"/>
        <color rgb="FF000000"/>
        <rFont val="Gill Sans MT"/>
        <family val="2"/>
      </rPr>
      <t>Aplazamiento / Bloqueo Presupuestal: Apropiación suspendida para su afectación.. Se hace en cualquier mes del año fiscal, A diferencia de la reducción presupuestal, el aplazamiento es una operación presupuestal de carácter temporal de suspensión de autorizaciones de ejecución de apropiaciones, que puede ser levantada o modificada en su composición, teniendo en cuenta los requisitos que para estos efectos defina el decreto por el cual se ordena el aplazamiento respectivo</t>
    </r>
  </si>
  <si>
    <r>
      <t xml:space="preserve">Certificado de Disponibilidad Presupuestal: </t>
    </r>
    <r>
      <rPr>
        <sz val="16"/>
        <color rgb="FF000000"/>
        <rFont val="Gill Sans MT"/>
        <family val="2"/>
      </rPr>
      <t>Documento expedido por el jefe de presupuesto o quien haga sus veces con el cual se garantiza la existencia de apropiación presupuestal disponible y libre de afectación con cargo al presupuesto de la vigencia fiscal.  Este documento afecta preliminarmente el presupuesto mientras se perfecciona el compromiso. Puede ser de tipo gasto (para la suscripción de compromisos) y tipo modificación (con el fin de modificar el anexo de decreto de liquidación del presupuesto de cada vigencia).</t>
    </r>
  </si>
  <si>
    <r>
      <t xml:space="preserve">Compromiso: </t>
    </r>
    <r>
      <rPr>
        <sz val="16"/>
        <color rgb="FF000000"/>
        <rFont val="Gill Sans MT"/>
        <family val="2"/>
      </rPr>
      <t>Actos y contratos expedidos o celebrados por los órganos públicos, en desarrollo de la capacidad de contratar y comprometer el presupuesto. Se realizan en cumplimiento de las funciones públicas asignadas por la Ley y deben desarrollar el objeto de la apropiación presupuestal.</t>
    </r>
  </si>
  <si>
    <r>
      <t xml:space="preserve">Gastos de Funcionamiento: </t>
    </r>
    <r>
      <rPr>
        <sz val="16"/>
        <color rgb="FF000000"/>
        <rFont val="Gill Sans MT"/>
        <family val="2"/>
      </rPr>
      <t>Los que tienen por objeto atender las necesidades de los órganos para cumplir a cabalidad con las funciones asignadas en la Constitución y la Ley, tales como gastos de personal, gastos generales y transferencias corrientes.</t>
    </r>
  </si>
  <si>
    <r>
      <t xml:space="preserve">Gastos de Inversión: </t>
    </r>
    <r>
      <rPr>
        <sz val="16"/>
        <color rgb="FF000000"/>
        <rFont val="Gill Sans MT"/>
        <family val="2"/>
      </rPr>
      <t>Conjunto de actividades registradas en el marco de un proyecto registrado en el Banco Proyectos de Inversión Nacional - BPIN, encaminadas a acrecentar la capacidad de producción y la productividad en el campo de la estructura física, económica y social.</t>
    </r>
  </si>
  <si>
    <t>DIRECCIÓN DE ASUNTOS RELIGIOSOS</t>
  </si>
  <si>
    <t>DIRECCIÓN  DE  ASUNTOS PARA COMUNIDADES NEGRAS, AFROCOLOMBIANAS, RAIZALES Y PALENQUERAS</t>
  </si>
  <si>
    <t>DIRECCIÓN DE  ASUNTOS INDIGENAS, ROM
 Y 
MINORÍAS</t>
  </si>
  <si>
    <t>DIRECCIÓN DE  DERECHOS HUMANOS</t>
  </si>
  <si>
    <t>OFICINA DE INFORMACIÓN  PUBLICA DEL  INTERIOR</t>
  </si>
  <si>
    <t>OFICINA ASESORA DE PLANEACIÓN</t>
  </si>
  <si>
    <t>OTRAS TRANSFERENCIAS</t>
  </si>
  <si>
    <t>Dirección de Asuntos para Comunidades Negras, Afrocolombianas, Raizales y Palenqueras</t>
  </si>
  <si>
    <t>Dirección de Asuntos Indígenas, ROM y Minorías</t>
  </si>
  <si>
    <t>Dirección de Derechos Humanos</t>
  </si>
  <si>
    <t>Dirección para la Democracia, la participación Ciudadana y la Acción Comunal</t>
  </si>
  <si>
    <t>Dirección de Asuntos Religiosos</t>
  </si>
  <si>
    <t>DIRECCIÓN PARA LA DEMOCRACIA, LA PARTICIPACIÓN CIUDADANA Y LA ACCIÓN COMUNAL</t>
  </si>
  <si>
    <t>Subdirección Administrativa y Financiera</t>
  </si>
  <si>
    <t>Oficina de Información Pública del Interior</t>
  </si>
  <si>
    <t>A-02</t>
  </si>
  <si>
    <t>ADQUISICIÓN DE BIENES  Y SERVICIOS</t>
  </si>
  <si>
    <t>SUBDIRECCIÓN DE GESTIÓN  HUMANA</t>
  </si>
  <si>
    <t>Mes</t>
  </si>
  <si>
    <t>FORTALECIMIENTO A LA GESTIÓN TERRITORIAL Y BUEN GOBIERNO LOCAL</t>
  </si>
  <si>
    <t>Entidad</t>
  </si>
  <si>
    <t>Tipo de Gasto</t>
  </si>
  <si>
    <t xml:space="preserve"> Apropiación* </t>
  </si>
  <si>
    <t>Funcionamiento</t>
  </si>
  <si>
    <t>Regalías</t>
  </si>
  <si>
    <t xml:space="preserve">Total </t>
  </si>
  <si>
    <t>Inversión</t>
  </si>
  <si>
    <t>Unidad Nacional de Protección – UNP</t>
  </si>
  <si>
    <t>Corporación  Nasa KiWe</t>
  </si>
  <si>
    <t>Dirección Nacional de Bomberos</t>
  </si>
  <si>
    <t>Dirección Nacional del Derecho De Autor</t>
  </si>
  <si>
    <t>compromiso</t>
  </si>
  <si>
    <t>% compromiso</t>
  </si>
  <si>
    <t xml:space="preserve">obligaciòn </t>
  </si>
  <si>
    <t xml:space="preserve"> % Obligación </t>
  </si>
  <si>
    <t>A-03-03-04-060</t>
  </si>
  <si>
    <t>060</t>
  </si>
  <si>
    <t>PAGO DE APORTES SOBRE LOS VOLUNTARIOS ACREDITADOS Y ACTIVOS DEL SUBSISTEMA NACIONAL DE PRIMERA RESPUESTA AFILIADOS AL SGRL - DECRETO 1809 DE 2020</t>
  </si>
  <si>
    <t>% CDP</t>
  </si>
  <si>
    <t xml:space="preserve">                             EJECUCIÓN PRESUPUESTAL - ALERTA DIRECCIONES</t>
  </si>
  <si>
    <t>Consolidado con regalías, aca se suman</t>
  </si>
  <si>
    <t>PAGO APORTES VOLUNTARIOS</t>
  </si>
  <si>
    <t>REGALIAS</t>
  </si>
  <si>
    <t>ADQUISICIONES DE BIENES Y SERVICIOS</t>
  </si>
  <si>
    <t>A-03-03-04-062</t>
  </si>
  <si>
    <t>062</t>
  </si>
  <si>
    <t>Dirección de Asuntos Legislativos</t>
  </si>
  <si>
    <t>A-03-10</t>
  </si>
  <si>
    <t>SENTENCIAS Y CONCILIACIONES</t>
  </si>
  <si>
    <t>OTROS</t>
  </si>
  <si>
    <t>Mar</t>
  </si>
  <si>
    <t>Abr</t>
  </si>
  <si>
    <t>Ministerio del Interior - Gestión General</t>
  </si>
  <si>
    <t>Ene</t>
  </si>
  <si>
    <t>feb</t>
  </si>
  <si>
    <t>SERVICIO A LA DEUDA</t>
  </si>
  <si>
    <t xml:space="preserve"> Apropiación Inicial</t>
  </si>
  <si>
    <t>NA</t>
  </si>
  <si>
    <t>Pago de aportes sobre los voluntarios acreditados y activos del subsistema nacional de primera respuesta afiliados al SGRL - decreto 1809 de 2020</t>
  </si>
  <si>
    <t>% META COMPROMISO</t>
  </si>
  <si>
    <t>% META OBLIGACIÓN</t>
  </si>
  <si>
    <t>%META COMPROMISO</t>
  </si>
  <si>
    <t xml:space="preserve"> Cifras en millones de pesos</t>
  </si>
  <si>
    <t>OBLIGACIONES</t>
  </si>
  <si>
    <t>Servicio a la deuda</t>
  </si>
  <si>
    <t xml:space="preserve">  %  OBLI.</t>
  </si>
  <si>
    <t>DESPACHO DEL VICEMINISTRO GENERAL DEL INTERIOR</t>
  </si>
  <si>
    <t>DESPACHO DEL VICEMINISTRO PARA EL DIÁLOGO SOCIAL, LA IGUALDAD Y LOS DERECHOS HUMANOS</t>
  </si>
  <si>
    <t>V. Diálogo Social</t>
  </si>
  <si>
    <t>V. General</t>
  </si>
  <si>
    <t>Dic</t>
  </si>
  <si>
    <t>Grupo de Articulación Interna para la Política de Víctimas</t>
  </si>
  <si>
    <t>GRUPO DE ARTICULACIÓN INTERNA PARA LA POLÍTICA DE VÍCTIMAS</t>
  </si>
  <si>
    <t xml:space="preserve">SUBDIRECCIÓN DE PROYECTOS PARA LA SEGURIDAD Y CONVIVENCIA CIUDADANA
 </t>
  </si>
  <si>
    <t xml:space="preserve">DIRECCIÓN DE SEGURIDAD, CONVIVENCIA CIUDADANA Y GOBIERNO
</t>
  </si>
  <si>
    <t xml:space="preserve">SUBDIRECCIÓN DE GOBIERNO, GESTIÓN TERRITORIAL Y LUCHA CONTRA LA TRATA
</t>
  </si>
  <si>
    <t xml:space="preserve">Dirección de Seguridad, Convivencia Ciudadana y Gobierno  </t>
  </si>
  <si>
    <t xml:space="preserve">Subdirección de Gobierno, Gestión Territorial y Lucha contra la Trata </t>
  </si>
  <si>
    <t xml:space="preserve">Subdirección de Proyectos para la Seguridad y Convivencia Ciudadana </t>
  </si>
  <si>
    <t>DESPACHO DEL MINISTRO</t>
  </si>
  <si>
    <t>febrero</t>
  </si>
  <si>
    <t>APORTES AL FONDO DE CONTINGENAS</t>
  </si>
  <si>
    <t>marzo</t>
  </si>
  <si>
    <t>abril</t>
  </si>
  <si>
    <t>mayo</t>
  </si>
  <si>
    <r>
      <t xml:space="preserve"> </t>
    </r>
    <r>
      <rPr>
        <b/>
        <sz val="18"/>
        <color theme="5"/>
        <rFont val="Calibri"/>
        <family val="2"/>
        <scheme val="minor"/>
      </rPr>
      <t>GLOSARIO</t>
    </r>
  </si>
  <si>
    <r>
      <t xml:space="preserve">Obligación: </t>
    </r>
    <r>
      <rPr>
        <sz val="16"/>
        <color rgb="FF000000"/>
        <rFont val="Gill Sans MT"/>
        <family val="2"/>
      </rPr>
      <t>Se entiende por obligación exigible de pago el monto adeudado por el ente público como consecuencia del perfeccionamiento y cumplimiento –total o parcial- de los compromisos adquiridos, equivalente al valor de los bienes recibidos, servicios prestados y demás exigibles pendientes de pago, incluidos los anticipos no pagados que se hayan pactado en desarrollo de las normas presupuestales y de contratación administrativa</t>
    </r>
    <r>
      <rPr>
        <b/>
        <sz val="16"/>
        <color rgb="FF000000"/>
        <rFont val="Gill Sans MT"/>
        <family val="2"/>
      </rPr>
      <t>.</t>
    </r>
  </si>
  <si>
    <t xml:space="preserve"> Ejecución vigencia 2023. Reporte 17 de julio de 2023</t>
  </si>
  <si>
    <t>agosto</t>
  </si>
  <si>
    <t>sept</t>
  </si>
  <si>
    <t>VIGENCIA 2024. CORTE ENERO DE 2024</t>
  </si>
  <si>
    <t>C-3701-1000-30-20106A</t>
  </si>
  <si>
    <t>C-3701-1000-32-705050</t>
  </si>
  <si>
    <t>7. ACTORES DIFERENCIALES PARA EL CAMBIO / 5. CONVERGENCIA REGIONAL PARA EL BIENESTAR Y BUEN VIVIR</t>
  </si>
  <si>
    <t>C-3701-1000-35-705050</t>
  </si>
  <si>
    <t>C-3701-1000-36-705050</t>
  </si>
  <si>
    <t>C-3701-1000-37-705050</t>
  </si>
  <si>
    <t>C-3701-1000-39-702030</t>
  </si>
  <si>
    <t>C-3701-1000-40-53107A</t>
  </si>
  <si>
    <t>5. CONVERGENCIA REGIONAL / A. DIÁLOGO, MEMORIA, CONVIVENCIA Y RECONCILIACIÓN PARA LA RECONSTRUCCIÓN DEL TEJIDO SOCIAL</t>
  </si>
  <si>
    <t>C-3701-1000-42-20113A</t>
  </si>
  <si>
    <t>2. SEGURIDAD HUMANA Y JUSTICIA SOCIAL / A. FORTALECIMIENTO DE LA BÚSQUEDA DE PERSONAS DADAS POR DESAPARECIDAS</t>
  </si>
  <si>
    <t>C-3702-1000-8-20105A</t>
  </si>
  <si>
    <t>20105A</t>
  </si>
  <si>
    <t>2. SEGURIDAD HUMANA Y JUSTICIA SOCIAL / A. NUEVO MODELO NACIÓN-TERRITORIO PARA LA CONVIVENCIA Y LA SEGURIDAD CIUDADANA</t>
  </si>
  <si>
    <t>C-3702-1000-13-20105A</t>
  </si>
  <si>
    <t>C-3702-1000-14-701020</t>
  </si>
  <si>
    <t>7. ACTORES DIFERENCIALES PARA EL CAMBIO / 2. MUJERES EN EL CENTRO DE LA POLÍTICA DE LA VIDA Y LA PAZ</t>
  </si>
  <si>
    <t>C-3702-1000-15-600011</t>
  </si>
  <si>
    <t>6. PAZ TOTAL E INTEGRAL / 1. HACIA UN NUEVO CAMPO COLOMBIANO: REFORMA RURAL INTEGRAL</t>
  </si>
  <si>
    <t>C-3702-1000-15-600012</t>
  </si>
  <si>
    <t>6. PAZ TOTAL E INTEGRAL / 2. PARTICIPACIÓN POLÍTICA: APERTURA DEMOCRÁTICA PARA CONSTRUIR LA PAZ</t>
  </si>
  <si>
    <t>C-3702-1000-15-600013</t>
  </si>
  <si>
    <t>6. PAZ TOTAL E INTEGRAL / 3. FIN DEL CONFLICTO</t>
  </si>
  <si>
    <t>C-3702-1000-15-600014</t>
  </si>
  <si>
    <t>6. PAZ TOTAL E INTEGRAL / 4. SOLUCIÓN AL PROBLEMA DE LAS DROGAS ILÍCITAS</t>
  </si>
  <si>
    <t>C-3702-1000-16-20105A</t>
  </si>
  <si>
    <t>C-3702-1000-16-20105B</t>
  </si>
  <si>
    <t>20105B</t>
  </si>
  <si>
    <t>2. SEGURIDAD HUMANA Y JUSTICIA SOCIAL / B. CREACIÓN DEL SISTEMA NACIONAL DE CONVIVENCIA PARA LA VIDA</t>
  </si>
  <si>
    <t>C-3702-1000-17-701040</t>
  </si>
  <si>
    <t>17</t>
  </si>
  <si>
    <t>7. ACTORES DIFERENCIALES PARA EL CAMBIO / 4. POR UNA VIDA LIBRE DE VIOLENCIAS CONTRA LAS MUJERES</t>
  </si>
  <si>
    <t>C-3702-1000-18-10204A</t>
  </si>
  <si>
    <t>1. ORDENAMIENTO DEL TERRITORIO ALREDEDOR DEL AGUA Y JUSTICIA AMBIENTAL / A. EMPODERAMIENTO DE LOS GOBIERNOS LOCALES Y SUS COMUNIDADES</t>
  </si>
  <si>
    <t>C-3702-1000-18-53105B</t>
  </si>
  <si>
    <t>53105B</t>
  </si>
  <si>
    <t>5. CONVERGENCIA REGIONAL / B. ENTIDADES PÚBLICAS TERRITORIALES Y NACIONALES FORTALECIDAS</t>
  </si>
  <si>
    <t>C-3703-1000-3-703050</t>
  </si>
  <si>
    <t>C-3704-1000-6-53106A</t>
  </si>
  <si>
    <t>5. CONVERGENCIA REGIONAL / A. CONDICIONES Y CAPACIDADES INSTITUCIONALES, ORGANIZATIVAS E INDIVIDUALES PARA LA PARTICIPACIÓN CIUDADANA</t>
  </si>
  <si>
    <t>C-3704-1000-7-53106A</t>
  </si>
  <si>
    <t>C-3704-1000-8-53106A</t>
  </si>
  <si>
    <t>C-3799-1000-12-53105B</t>
  </si>
  <si>
    <t>C-3799-1000-15-53105B</t>
  </si>
  <si>
    <t>C-3799-1000-15-53105D</t>
  </si>
  <si>
    <t>53105D</t>
  </si>
  <si>
    <t>5. CONVERGENCIA REGIONAL / D. GOBIERNO DIGITAL PARA LA GENTE</t>
  </si>
  <si>
    <t>C-3799-1000-16-53105B</t>
  </si>
  <si>
    <t>C-3799-1000-17-20104A</t>
  </si>
  <si>
    <t>20104A</t>
  </si>
  <si>
    <t>2. SEGURIDAD HUMANA Y JUSTICIA SOCIAL / A. IMPLEMENTACIÓN DEL PROGRAMA DE DATOS BÁSICOS</t>
  </si>
  <si>
    <t>C-3799-1000-17-20104B</t>
  </si>
  <si>
    <t>20104B</t>
  </si>
  <si>
    <t>2. SEGURIDAD HUMANA Y JUSTICIA SOCIAL / B. INTEROPERABILIDAD COMO BIEN PÚBLICO DIGITAL</t>
  </si>
  <si>
    <t>C-3799-1000-17-20108B</t>
  </si>
  <si>
    <t>20108B</t>
  </si>
  <si>
    <t>2. SEGURIDAD HUMANA Y JUSTICIA SOCIAL / B. PROTECCIÓN DE LAS PERSONAS, DE LAS INFRAESTRUCTURAS DIGITALES, FORTALECIMIENTO DE LAS ENTIDADES DEL ESTADO Y GARANTÍA EN LA PRESTACIÓN DE SUS SERVICIOS EN EL ENTORNO DIGITAL</t>
  </si>
  <si>
    <t>C-3799-1000-17-53105D</t>
  </si>
  <si>
    <t>C-3799-1000-18-53105B</t>
  </si>
  <si>
    <t>C-3799-1000-19-53105B</t>
  </si>
  <si>
    <t>C-3799-1000-20-53105B</t>
  </si>
  <si>
    <t>C-3799-1000-1-53106A</t>
  </si>
  <si>
    <t>NOMBRE PROGRAMA MISIONAL DE FUNCIONAMIENTO Y/O PROYECTO DE INVERSIÓN</t>
  </si>
  <si>
    <t>Pagos</t>
  </si>
  <si>
    <t>EQUIPO DE PAZ</t>
  </si>
  <si>
    <t>VICEMINISTERIO DE DIALOGO SOCIAL</t>
  </si>
  <si>
    <t>SUBDIRECCIÓN ADMINISTRATIVA Y FINANCIERA</t>
  </si>
  <si>
    <t>Grupo de Paz</t>
  </si>
  <si>
    <t>FORTALECIMIENTO DE LOS SISTEMAS DE GOBIERNO PROPIO DE LOS PUEBLOS Y COMUNIDADES INDÍGENAS DE LOS PASTOS Y QUILLACINGAS DEL DEPARTAMENTO DE   NARIÑO</t>
  </si>
  <si>
    <t>FORTALECIMIENTO DE LAS GARANTÍAS PARA EL EJERCICIO DEL LIDERAZGO SOCIAL Y DEFENSA DE LOS DERECHOS HUMANOS EN EL TERRITORIO   NACIONAL</t>
  </si>
  <si>
    <t>FORTALECIMIENTO DE LA GESTIÓN DE LOS CEMENTERIOS COMO RESTITUCIÓN DE DERECHOS DE VÍCTIMAS DE DESAPARICIÓN  NACIONAL</t>
  </si>
  <si>
    <t>MEJORAMIENTO DE LAS CAPACIDADES DE LAS ENTIDADES TERRITORIALES PARA TRANSVERSALIZAR EL ENFOQUE DE GÉNERO EN LA GESTIÓN DE LA CONVIVENCIA Y LA SEGURIDAD HUMANA  NACIONAL</t>
  </si>
  <si>
    <t>FORTALECIMIENTO DE LAS CAPACIDADES Y HABILIDADES CON QUE CUENTAN LOS GRUPOS ÉTNICOS, EJECUTORES E INSTITUCIONALIDAD INTERVINIENTE PARA LA PARTICIPACIÓN EN LOS PROCESOS DE CONSULTA PREVIA   NACIONAL</t>
  </si>
  <si>
    <t>FORTALECIMIENTO DE LA INTEGRACIÓN DE PROCESOS, LA COORDINACIÓN DE ENTIDADES, LA  ASIGNACIÓN DE RECURSOS Y EL CONOCIMIENTO, PARA BRINDAR GARANTÍAS PARA EL GOCE EFECTIVO DEL DERECHO DE LA LIBERTAD RELIGIOSA Y DE CULTOS EN EL TERRITORIO  NACIONAL</t>
  </si>
  <si>
    <t>FORTALECIMIENTO DE LA CAPACIDAD DE ARTICULACIÓN TERRITORIAL PARA LA INCORPORACIÓN DE ESTRATEGIAS DE CONVIVENCIA Y SEGURIDAD CIUDADANA INTEGRAL, CORRESPONSABLE, CONTEXTUALIZADA Y PREVENTIVA A NIVEL   NACIONAL</t>
  </si>
  <si>
    <t>FORTALECIMIENTO EN LA PREVENCIÓN, PROTECCIÓN Y ASISTENCIA EN LA LUCHA CONTRA EL DELITO DE TRATA PERSONAS  NACIONAL</t>
  </si>
  <si>
    <t>FORTALECIMIENTO DE LA ARTICULACIÓN, COORDINACIÓN Y PARTICIPACIÓN DE LAS ENTIDADES TERRITORIALES, CORPORACIONES PÚBLICAS Y LÍDERES LOCALES EN LOS PROCESOS DE ORDENAMIENTO TERRITORIAL ALREDEDOR DEL AGUA Y DESCENTRALIZACIÓN.  NACIONAL</t>
  </si>
  <si>
    <t>FORTALECIMIENTO A LAS ENTIDADES TERRITORIALES A TRAVES DE LA FINANCIACION DE INFRAESTRUCTURA PARA LA SEGURIDAD Y CONVIVENCIA CIUDADANA A NIVEL  NACIONAL</t>
  </si>
  <si>
    <t>FORTALECIMIENTO DE LAS RELACIONES ENTRE EL GOBIERNO NACIONAL Y EL CONGRESO DE LA REPÚBLICA EN LOS PROCESOS TÉCNICOS Y ADMINISTRATIVOS A NIVEL   NACIONAL</t>
  </si>
  <si>
    <t>FORTALECIMIENTO DE LAS CAPACIDADES DE LOS ORGANISMOS DE ACCION COMUNAL PARA EL DESARROLLO DE SUS PROPOSITOS Y ATENCION DE SUS NECESIDADES EN EL MARCO DE LA LEY 2166 DE 2021 A PARTIR DEL EJERCICIO DE LA DEMOCRACIA PARTICIPATIVA   NACIONAL</t>
  </si>
  <si>
    <t>MEJORAMIENTO DE LA PARTICIPACIÓN DEL CAMPESINADO EN LA FORMULACIÓN DE POLÍTICAS, PROGRAMAS Y PROYECTOS EN EL TERRITORIO  NACIONAL</t>
  </si>
  <si>
    <t>FORTALECIMIENTO  DE LA ESTRATEGIA DE RELACIONAMIENTO CON EL CIUDADANO AMPLIANDO LA COBERTURA DEL PORTAFOLIO DE SERVICIOS DEL MINISTERIO DEL INTERIOR EN EL TERRITORIO  NACIONAL</t>
  </si>
  <si>
    <t>FORTALECIMIENTO DE LAS SOLUCIONES DE TECNOLOGIAS DE LA INFORMACIÓN QUE PERMITAN SOPORTAR LOS PLANES, PROGRAMAS Y PROYECTOS DEL MINISTERIO DEL INTERIOR DENTRO DE LA ENTIDAD Y DE CARA AL CIUDADANO A NIVEL  NACIONAL</t>
  </si>
  <si>
    <t>FORTALECIMIENTO DE LA ESTRATEGIA DE COMUNICACIONES INTERNA Y EXTERNA DEL MINISTERIO DEL INTERIOR  NACIONAL</t>
  </si>
  <si>
    <t>APLICACIÓN DE UNA ESTRATEGIA INTEGRAL PARA MEJORAR LA IMPLEMENTACIÓN DE LA POLÍTICA DE GESTIÓN DEL CONOCIMIENTO Y LA INNOVACIÓN EN EL MARCO DEL MIPG DEL MINISTERIO DEL INTERIOR, PARA LA ATENCIÓN DE LOS GRUPOS DE VALOR A NIVEL   NACIONAL</t>
  </si>
  <si>
    <t>FORTALECIMIENTO  INSTITUCIONAL PARA LA IMPLEMENTACION DE LA POLITICA PUBLICA DE VICTIMAS A NIVEL  NACIONAL</t>
  </si>
  <si>
    <t>IMPLEMENTACION DE UN SISTEMA INTEGRAL DE GESTION DE DOCUMENTOS Y ADMINISTRACION DE ARCHIVOS, EN EL MINISTERIO DEL INTERIOR,  NACIONAL</t>
  </si>
  <si>
    <t>MEJORAMIENTO DE LA EFECTIVIDAD DE LOS PROGRAMAS E INICIATIVAS DE CONSTRUCCIÓN DE PAZ LIDERADAS POR EL MINISTERIO DEL INTERIOR A NIVEL  NACIONAL</t>
  </si>
  <si>
    <t>FORTALECIMIENTO DEL DIALOGO SOCIAL NACIONAL Y REGIONAL MEDIANTE EL DESARROLLO DE ACCIONES TENDIENTES A ATENDER LAS PROBLEMÁTICAS SOCIALES EN LOS TERRITORIOS  NACIONAL</t>
  </si>
  <si>
    <t>GASTOS POR TRIBUTOS Y FISCALIZACIÓN</t>
  </si>
  <si>
    <t>ADQUISICIÓN DE BIENES Y SERVICIO</t>
  </si>
  <si>
    <t xml:space="preserve">REGALIAS </t>
  </si>
  <si>
    <t xml:space="preserve"> </t>
  </si>
  <si>
    <t>DIRECCION JURÍDICA</t>
  </si>
  <si>
    <t>Direccion Jurídica</t>
  </si>
  <si>
    <t>REDUCIDO</t>
  </si>
  <si>
    <t>C-3701-1000-43-40070203</t>
  </si>
  <si>
    <t>C-3701-1000-44-701020</t>
  </si>
  <si>
    <t>C-3701-1000-47-40070505</t>
  </si>
  <si>
    <t>C-3701-1000-48-40070203</t>
  </si>
  <si>
    <t>IMPLEMENTACIÓN DE ESTRATEGIAS PARA EL FORTALECIMIENTO DE LA CULTURA DE PAZ ESTABLE Y DURADERA EN LOS TERRITORIOS DE LOS PUEBLOS Y COMUNIDADES NEGRAS A NIVEL NACIONAL.</t>
  </si>
  <si>
    <t>TOTAL INVERSIÓN</t>
  </si>
  <si>
    <t>TOTAL DEPENDENCIA</t>
  </si>
  <si>
    <t>2. SEGURIDAD HUMANA Y JUSTICIA SOCIAL / A. PREVENCIÓN Y PROTECCIÓN PARA POBLACIONES VULNERABLES DESDE UN ENFOQUE DIFERENCIAL, COLECTIVO E INDIVIDUAL</t>
  </si>
  <si>
    <t>Grupo Interno de Trabajo de Enfoque de Genero y Diversidad</t>
  </si>
  <si>
    <t>GRUPO INTERNO DE TRABAJO DE ENFOQUE DE GENERO Y DIVERSIDAD</t>
  </si>
  <si>
    <t>ADQUISICION DE IBIENES Y SERVICIOS</t>
  </si>
  <si>
    <t>APROPIACIÓN DESPUÈS DE BLOQUEO</t>
  </si>
  <si>
    <t>ARTICULACIÓN PLAN NACIONAL DE DESARROLLO -PND</t>
  </si>
  <si>
    <t>C-3701-1000-49-400600045</t>
  </si>
  <si>
    <t>GRUPO INTERNO DE TRABAJO DE ENFOQUE DE GÉNERO Y DIVERSIDAD</t>
  </si>
  <si>
    <t>DIRECCIÓN DE ASUNTOS LEGISLATIVOS</t>
  </si>
  <si>
    <t>OFICINA DE INFORMACIÓN  PÚBLICA DEL  INTERIOR</t>
  </si>
  <si>
    <t>VICEMINISTERIO PARA EL DIÁLOGO SOCIAL Y LOS DERECHOS HUMANOS</t>
  </si>
  <si>
    <t>Viceministerio para el Diálogo Social y los Derechos Humanos</t>
  </si>
  <si>
    <t xml:space="preserve">  DESPACHO DEL VICEMINISTRO PARA EL DIÁLOGO SOCIAL Y LOS DERECHOS HUMANOS</t>
  </si>
  <si>
    <t>GRUPO EQUIPO DE PAZ</t>
  </si>
  <si>
    <t>GRUPO DE ARTICULACIÓN INTERNA PARA LA POLÍTICA DE VÍCTIMAS DEL CONFLICTO ARMADO</t>
  </si>
  <si>
    <t>C-3701-1000-43-600044</t>
  </si>
  <si>
    <t>C-3701-1000-47-600044</t>
  </si>
  <si>
    <t>C-3701-1000-48-20106A</t>
  </si>
  <si>
    <t>C-3701-1000-49-20106A</t>
  </si>
  <si>
    <t>C-3701-1000-50-53106B</t>
  </si>
  <si>
    <t>C-3702-1000-19-20106A</t>
  </si>
  <si>
    <t>6. PAZ TOTAL E INTEGRAL / 4. LA CULTURA DE PAZ EN LA COTIDIANIDAD DE LAS POBLACIONES Y TERRITORIOS</t>
  </si>
  <si>
    <t>5. CONVERGENCIA REGIONAL / B. EFECTIVIDAD DE LOS DISPOSITIVOS DE PARTICIPACIÓN CIUDADANA, POLÍTICA Y ELECTORAL</t>
  </si>
  <si>
    <t>7. ACTORES DIFERENCIALES PARA EL CAMBIO / 5. COLOMBIA POTENCIA MUNDIAL DE LA VIDA A PARTIR DE LA NO REPETICIÓN - [PREVIO CONCEPTO  DNP]</t>
  </si>
  <si>
    <t>IMPLEMENTACIÓN DE ESTRATEGIAS PARA DAR CUMPLIMIENTO Y CONTINUIDAD A LOS ACUERDOS DERIVADOS DE LOS DIÁLOGOS SOCIALES REALIZADOS CON LAS COMUNIDADES NEGRAS Y AFROCOLOMBIANA COMO APORTE A LA CONSTRUCCIÓN DE LA PAZ TOTAL EN LOS DEPARTAMENTOS DE CAUCA, CHOCÓ, NARIÑO, VALLE DEL CAUCA</t>
  </si>
  <si>
    <t xml:space="preserve">FORTALECIMIENTO DEL SISTEMA INTEGRADO DE GESTIÓN DEL MINISTERIO DEL INTERIOR EN EL TERRITORIO  NACIONAL </t>
  </si>
  <si>
    <t>FORTALECIMIENTO DE LOS MECANISMOS PARA LA PROTECCIÓN Y GARANTÍA DE LOS DERECHOS DE LAS COMUNIDADES NEGRAS, AFROCOLOMBIANAS, RAIZALES Y PALENQUERAS, ASÍ COMO EL FOMENTO DEL DESARROLLO ECONÓMICO Y SOCIAL EN EL MARCO DE LA IMPLEMENTACIÓN DE LA LEY 70</t>
  </si>
  <si>
    <t xml:space="preserve">5. CONVERGENCIA REGIONAL/ 8 ENTIDADES PUBLICAS TERRITORIALES Y NACIONALES FORTALECIDAS </t>
  </si>
  <si>
    <t>PRESUPUESTO 2026</t>
  </si>
  <si>
    <t>Código BPIN</t>
  </si>
  <si>
    <t>Decreto de Liquidación 1477 
PGN 2026</t>
  </si>
  <si>
    <t>VIGENCIA FUTURA 2026</t>
  </si>
  <si>
    <t>AJUSTE  A DECRETO</t>
  </si>
  <si>
    <t>Solicitud de Viabilidad 0</t>
  </si>
  <si>
    <t>Respuesta de Viabilidad 0</t>
  </si>
  <si>
    <t>Solicitud de Viabilidad 1</t>
  </si>
  <si>
    <t>Respuesta de Viabilidad 1</t>
  </si>
  <si>
    <t>Solicitud de Viabilidad 2</t>
  </si>
  <si>
    <t>Respuesta de Viabilidad 2</t>
  </si>
  <si>
    <t>Radicado Control Doc</t>
  </si>
  <si>
    <t xml:space="preserve">Fecha
</t>
  </si>
  <si>
    <t>Dirección de Asuntos y para Comunidades Negras, Raizales y Palenqueras</t>
  </si>
  <si>
    <t>2025-3-002201-038731 Id: 682322</t>
  </si>
  <si>
    <t>2026-3-001102-000038 Id: 683013</t>
  </si>
  <si>
    <t>2026-3-002201-000613 Id: 683999</t>
  </si>
  <si>
    <t>2026-3-001102-000651 Id: 684073</t>
  </si>
  <si>
    <t xml:space="preserve">TRANSFERENCIAS </t>
  </si>
  <si>
    <t>FORTALECIMIENTO DE LOS GOBIERNOS PROPIOS, SISTEMAS ORGANIZATIVOS Y AUTOSOSTENIBILIDAD DE LAS COMUNIDADES NEGRAS, AFROCOLOMBIANAS, RAIZALES Y PALENQUERAS
2. SEGURIDAD HUMANA Y JUSTICIA SOCIAL / A. PREVENCIÓN Y PROTECCIÓN PARA POBLACIONES VULNERABLES DESDE UN
ENFOQUE DIFERENCIAL, COLECTIVO E INDIVIDUAL</t>
  </si>
  <si>
    <t>2026-3-002201-000616 Id: 684005</t>
  </si>
  <si>
    <t>2026-3-001102-001169 Id: 684772</t>
  </si>
  <si>
    <t>IMPLEMENTACIÓN DE ESTRATEGIAS PARA DAR CUMPLIMIENTO Y CONTINUIDAD A LOS ACUERDOS DERIVADOS DE LOS DIÁLOGOS SOCIALES REALIZADOS CON LAS COMUNIDADES NEGRAS Y AFROCOLOMBIANA COMO APORTE A LA CONSTRUCCIÓN DE LA PAZ TOTAL EN LOS DEPARTAMENTOS DE CAUCA, CHOCÓ, NARIÑO, VALLE DEL CAUCA
2. SEGURIDAD HUMANA Y JUSTICIA SOCIAL / A. PREVENCIÓN Y PROTECCIÓN PARA POBLACIONES VULNERABLES DESDE UN
ENFOQUE DIFERENCIAL, COLECTIVO E INDIVIDUAL</t>
  </si>
  <si>
    <t>2026-3-002201-000623 Id: 684019</t>
  </si>
  <si>
    <t>2026-3-001102-001083 Id: 684638</t>
  </si>
  <si>
    <t>FORTALECIMIENTO DE LOS MECANISMOS PARA LA PROTECCIÓN Y GARANTÍA DE LOS DERECHOS DE LAS COMUNIDADES NEGRAS, AFROCOLOMBIANAS, RAIZALES Y PALENQUERAS, ASÍ COMO EL FOMENTO
DEL DESARROLLO ECONÓMICO Y SOCIAL EN EL MARCO DE LA IMPLEMENTACIÓN DE LA LEY 70
2. SEGURIDAD HUMANA Y JUSTICIA SOCIAL / A. PREVENCIÓN Y PROTECCIÓN PARA POBLACIONES VULNERABLES DESDE UN
ENFOQUE DIFERENCIAL, COLECTIVO E INDIVIDUAL</t>
  </si>
  <si>
    <t>2026-3-002201-000620 Id: 684016</t>
  </si>
  <si>
    <t>2026-3-001102-002612 Id: 686820</t>
  </si>
  <si>
    <t>IMPLEMENTACIÓN DE ESTRATEGIAS PARA EL FORTALECIMIENTO DE LA CULTURA DE PAZ ESTABLE Y DURADERA EN LOS TERRITORIOS DE LOS PUEBLOS Y COMUNIDADES NEGRAS A NIVEL NACIONAL.
6. PAZ TOTAL E INTEGRAL / 4. LA CULTURA DE PAZ EN LA COTIDIANIDAD DE LAS POBLACIONES Y TERRITORIOS</t>
  </si>
  <si>
    <t>2026-3-002201-000619 Id: 684012
2026-3-002201-001213 Id: 684819 (alcance ajuste)</t>
  </si>
  <si>
    <t>07/01/2026
08/01/2026</t>
  </si>
  <si>
    <t xml:space="preserve"> 2026-3-001102-001289 Id: 684920</t>
  </si>
  <si>
    <t>2026-3-002105-000813 Id: 684256</t>
  </si>
  <si>
    <t>2026-3-001102-002342 Id: 686331</t>
  </si>
  <si>
    <t>FORTALECIMIENTO DE LOS PROCESOS DE GOBIERNO PROPIO DE LAS COMUNIDADES INDÍGENAS EN EL DEPARTAMENTO DEL  CAUCA
7. ACTORES DIFERENCIALES PARA EL CAMBIO / 5. CONVERGENCIA REGIONAL PARA EL BIENESTAR Y BUEN VIVIR</t>
  </si>
  <si>
    <t>2026-3-002102-002661 Id: 686878</t>
  </si>
  <si>
    <t>2026-3-001102-003013 Id: 687496</t>
  </si>
  <si>
    <t>FORTALECIMIENTO DE LOS SISTEMAS DE GOBIERNO PROPIO Y EN LOS PROCESOS ORGANIZATIVOS DE LOS PUEBLOS Y COMUNIDADES INDÍGENAS A NIVEL   NACIONAL
7. ACTORES DIFERENCIALES PARA EL CAMBIO / 5. CONVERGENCIA REGIONAL PARA EL BIENESTAR Y BUEN VIVIR</t>
  </si>
  <si>
    <t>2026-3-002102-002659 Id: 686875</t>
  </si>
  <si>
    <t>2026-3-001102-002909 Id: 687187</t>
  </si>
  <si>
    <t>IMPLEMENTACIÓN DE ACCIONES POR PARTE DEL MINISTERIO DEL INTERIOR PARA FORTALECER LA ESTRUCTURA ORGANIZATIVA DE LAS KUMPAÑY RROM A NIVEL  NACIONAL
7. ACTORES DIFERENCIALES PARA EL CAMBIO / 5. CONVERGENCIA REGIONAL PARA EL BIENESTAR Y BUEN VIVIR</t>
  </si>
  <si>
    <t>2026-3-002102-003005 Id: 687460</t>
  </si>
  <si>
    <t>2026-3-001102-003014 Id: 687501</t>
  </si>
  <si>
    <t>FORTALECIMIENTO DE LOS SISTEMAS DE GOBIERNO PROPIO DE LOS PUEBLOS Y COMUNIDADES INDÍGENAS DE LOS PASTOS Y QUILLACINGAS DEL DEPARTAMENTO DE   NARIÑO
7. ACTORES DIFERENCIALES PARA EL CAMBIO / 5. CONVERGENCIA REGIONAL PARA EL BIENESTAR Y BUEN VIVIR</t>
  </si>
  <si>
    <t>2026-3-002102-002653 Id: 686869</t>
  </si>
  <si>
    <t>2026-3-001102-002790 Id: 687060</t>
  </si>
  <si>
    <t>FORTALECIMIENTO DE LA PARTICIPACIÓN DE LAS MUJERES INDÍGENAS EN ESPACIOS DE DIÁLOGO A NIVEL NACIONAL
7. ACTORES DIFERENCIALES PARA EL CAMBIO / 2. MUJERES EN EL CENTRO DE LA POLÍTICA DE LA VIDA Y LA PAZ</t>
  </si>
  <si>
    <t>2026-3-002102-003581 Id: 688519</t>
  </si>
  <si>
    <t>2026-3-001102-004056 Id: 689428</t>
  </si>
  <si>
    <t>FORTALECIMIENTO DE LOS MECANISMOS DE PROTECCIÓN DE LA GUARDIA INDÍGENA EN EL TERRITORIO NACIONAL
6. PAZ TOTAL E INTEGRAL / 4. LA CULTURA DE PAZ EN LA COTIDIANIDAD DE LAS POBLACIONES Y TERRITORIOS</t>
  </si>
  <si>
    <t>2025-3-002300-038821 Id: 682723</t>
  </si>
  <si>
    <t>2026-3-001102-000327 Id: 683464</t>
  </si>
  <si>
    <t>2026-3-002300-001027 Id: 684513</t>
  </si>
  <si>
    <t>2026-3-001102-001081 Id: 684633</t>
  </si>
  <si>
    <t>FORTALECIMIENTO DE LA POLITICA PUBLICA DE PREVENCION DE
VIOLACIONES A LOS DERECHOS A LA VIDA, INTEGRIDAD, LIBERTAD Y SEGURIDAD DE PERSONAS, GRUPOS Y COMUNIDADES EN
COLOMBIA. NACIONAL
2. SEGURIDAD HUMANA Y JUSTICIA SOCIAL / A. PREVENCIÓN Y PROTECCIÓN PARA POBLACIONES VULNERABLES DESDE UN
ENFOQUE DIFERENCIAL, COLECTIVO E INDIVIDUAL - [PREVIO CONCEPTO DNP]</t>
  </si>
  <si>
    <t>2025-3-002300-038820 Id: 682721</t>
  </si>
  <si>
    <t xml:space="preserve"> 2026-3-001102-001298 Id: 684929</t>
  </si>
  <si>
    <t>FORTALECIMIENTO DE LAS GARANTÍAS PARA EL EJERCICIO DEL LIDERAZGO SOCIAL Y DEFENSA DE LOS DERECHOS HUMANOS EN EL TERRITORIO   NACIONAL
7. ACTORES DIFERENCIALES PARA EL CAMBIO / 3. FORTALECIMIENTO DE LA INSTITUCIONALIDAD - [PREVIO CONCEPTO DNP]</t>
  </si>
  <si>
    <t>2025-3-002300-038817 Id: 682715</t>
  </si>
  <si>
    <t>2026-3-001102-000377 Id: 683535</t>
  </si>
  <si>
    <t>FORTALECIMIENTO DE LA GESTIÓN DE LOS CEMENTERIOS COMO RESTITUCIÓN DE DERECHOS DE VÍCTIMAS DE DESAPARICIÓN  NACIONAL
2. SEGURIDAD HUMANA Y JUSTICIA SOCIAL / A. FORTALECIMIENTO DE LA BÚSQUEDA DE PERSONAS DADAS POR DESAPARECIDAS</t>
  </si>
  <si>
    <t>2025-3-002300-038819 Id: 682718</t>
  </si>
  <si>
    <t>2026-3-001102-000378 Id: 683536</t>
  </si>
  <si>
    <t>FORTALECIMIENTO TERRITORIAL PARA LA GARANTÍA, PROMOCIÓN Y GOCE DE LOS DERECHOS HUMANOS. NACIONAL
5. CONVERGENCIA REGIONAL / B. EFECTIVIDAD DE LOS DISPOSITIVOS DE
PARTICIPACIÓN CIUDADANA, POLÍTICA Y ELECTORAL</t>
  </si>
  <si>
    <t>2025-3-002300-038818 Id: 682717</t>
  </si>
  <si>
    <t>2026-3-001102-000376 Id: 683534</t>
  </si>
  <si>
    <t>MEJORAMIENTO DE LAS CAPACIDADES DE LAS ENTIDADES TERRITORIALES PARA TRANSVERSALIZAR EL ENFOQUE DE GÉNERO EN LA GESTIÓN DE LA CONVIVENCIA Y LA SEGURIDAD HUMANA  NACIONAL
7. ACTORES DIFERENCIALES PARA EL CAMBIO / 2. MUJERES EN EL CENTRO DE LA POLÍTICA DE LA VIDA Y LA PAZ</t>
  </si>
  <si>
    <t>2026-3-001000-000396 Id: 683569</t>
  </si>
  <si>
    <t>2026-3-001102-000592 Id: 683911</t>
  </si>
  <si>
    <t>2026-3-002400-000005 Id: 682950</t>
  </si>
  <si>
    <t>2026-3-001102-000296 Id: 683400</t>
  </si>
  <si>
    <t>FORTALECIMIENTO DE LAS CAPACIDADES Y HABILIDADES CON QUE CUENTAN LOS GRUPOS ÉTNICOS, EJECUTORES E INSTITUCIONALIDAD INTERVINIENTE PARA LA PARTICIPACIÓN EN LOS PROCESOS DE CONSULTA PREVIA   NACIONAL
5. CONVERGENCIA REGIONAL / A. CONDICIONES Y CAPACIDADES
INSTITUCIONALES, ORGANIZATIVAS E INDIVIDUALES PARA LA PARTICIPACIÓN CIUDADANA</t>
  </si>
  <si>
    <t>2025-3-002400-037854 Id: 678566</t>
  </si>
  <si>
    <t>2026-3-001102-000382 Id: 683545</t>
  </si>
  <si>
    <t>2026-3-002500-002420 Id: 686440</t>
  </si>
  <si>
    <t>2026-3-001102-002468 Id: 686528</t>
  </si>
  <si>
    <t>FORTALECIMIENTO DE LA INTEGRACIÓN DE PROCESOS, LA COORDINACIÓN DE ENTIDADES, LA  ASIGNACIÓN DE RECURSOS Y EL CONOCIMIENTO, PARA BRINDAR GARANTÍAS PARA EL GOCE EFECTIVO DEL DERECHO DE LA LIBERTAD RELIGIOSA Y DE CULTOS EN EL TERRITORIO  NACIONAL
5. CONVERGENCIA REGIONAL / A. CONDICIONES Y CAPACIDADES
INSTITUCIONALES, ORGANIZATIVAS E INDIVIDUALES PARA LA PARTICIPACIÓN CIUDADANA</t>
  </si>
  <si>
    <t>2026-3-002500-002418 Id: 686437</t>
  </si>
  <si>
    <t>2026-3-001102-002595 Id: 686789</t>
  </si>
  <si>
    <t>2025-3-003100-038786 Id: 682626</t>
  </si>
  <si>
    <t>2026-3-001102-000430 Id: 683610</t>
  </si>
  <si>
    <t>C-3702-1000-16-20105A/20105B</t>
  </si>
  <si>
    <t>FORTALECIMIENTO DE LA CAPACIDAD DE ARTICULACIÓN TERRITORIAL PARA LA INCORPORACIÓN DE ESTRATEGIAS DE CONVIVENCIA Y SEGURIDAD CIUDADANA INTEGRAL, CORRESPONSABLE, CONTEXTUALIZADA Y PREVENTIVA A NIVEL   NACIONAL
2. SEGURIDAD HUMANA Y JUSTICIA SOCIAL / A. NUEVO MODELO NACIÓN-TERRITORIO PARA LA CONVIVENCIA Y LA SEGURIDAD CIUDADANA
2. SEGURIDAD HUMANA Y JUSTICIA SOCIAL / B. CREACIÓN DEL SISTEMA NACIONAL DE CONVIVENCIA PARA LA VIDA</t>
  </si>
  <si>
    <t>2025-3-001100-037973 Id: 679270</t>
  </si>
  <si>
    <t>2026-3-001102-000718 Id: 684151</t>
  </si>
  <si>
    <t>2026-3-003111-000441 Id: 683621</t>
  </si>
  <si>
    <t>2026-3-001102-000474 Id: 683671</t>
  </si>
  <si>
    <t>2026-3-003111-001077 Id: 684617</t>
  </si>
  <si>
    <t>2026-3-001102-001166 Id: 684769</t>
  </si>
  <si>
    <t>2026-3-003111-001233 Id: 684849</t>
  </si>
  <si>
    <t>2026-3-001102-001314 Id: 684951</t>
  </si>
  <si>
    <t>2026-3-003111-002090 Id: 686012</t>
  </si>
  <si>
    <t>2026-3-001102-002234 Id: 686168</t>
  </si>
  <si>
    <t>2026-3-003111-001076 Id: 684614</t>
  </si>
  <si>
    <t>2026-3-001102-001164 Id: 684767</t>
  </si>
  <si>
    <t>2026-3-003111-002091 Id: 686014</t>
  </si>
  <si>
    <t>2026-3-001102-002232 Id: 686166</t>
  </si>
  <si>
    <t xml:space="preserve">FORTALECIMIENTO EN LA PREVENCIÓN, PROTECCIÓN Y ASISTENCIA EN LA LUCHA CONTRA EL DELITO DE TRATA PERSONAS  NACIONAL
7. ACTORES DIFERENCIALES PARA EL CAMBIO / 4. POR UNA VIDA LIBRE DE
VIOLENCIAS CONTRA LAS MUJERES </t>
  </si>
  <si>
    <t>2026-3-003111-000503 Id: 683717</t>
  </si>
  <si>
    <t>2026-3-001102-000602 Id: 683937</t>
  </si>
  <si>
    <t>C-3702-1000-18-10204A
C-3702-1000-18-53105B</t>
  </si>
  <si>
    <t>FORTALECIMIENTO DE LA ARTICULACIÓN, COORDINACIÓN Y PARTICIPACIÓN DE LAS ENTIDADES TERRITORIALES, CORPORACIONES PÚBLICAS Y LÍDERES LOCALES EN LOS PROCESOS DE ORDENAMIENTO TERRITORIAL ALREDEDOR DEL AGUA Y DESCENTRALIZACIÓN.  NACIONAL
1. ORDENAMIENTO DEL TERRITORIO ALREDEDOR DEL AGUA Y JUSTICIA
AMBIENTAL / A. EMPODERAMIENTO DE LOS GOBIERNOS LOCALES Y SUS
COMUNIDADES
5. CONVERGENCIA REGIONAL / B. ENTIDADES PÚBLICAS TERRITORIALES Y
NACIONALES FORTALECIDAS</t>
  </si>
  <si>
    <t>2025-3-003111-038612 Id: 681767</t>
  </si>
  <si>
    <t>2026-3-001102-000304 Id: 683423</t>
  </si>
  <si>
    <t>FONDO NACIONAL DE SEGURIDAD Y CONVIVENCIA CIUDADANA - FONSECON</t>
  </si>
  <si>
    <t>2025-3-003122-038906 Id: 682936</t>
  </si>
  <si>
    <t>2026-3-001102-000040 Id: 683016</t>
  </si>
  <si>
    <t>FORTALECIMIENTO DE LOS SISTEMAS INTEGRADOS DE EMERGENCIA Y SEGURIDAD SIES A NIVEL  NACIONAL
2. SEGURIDAD HUMANA Y JUSTICIA SOCIAL / A. NUEVO MODELO NACIÓN-TERRITORIO PARA LA CONVIVENCIA Y LA SEGURIDAD CIUDADANA</t>
  </si>
  <si>
    <t>2025-3-003122-038908 Id: 682938</t>
  </si>
  <si>
    <t>2026-3-001102-000339 Id: 683478</t>
  </si>
  <si>
    <t>FORTALECIMIENTO A LAS ENTIDADES TERRITORIALES A TRAVES DE LA FINANCIACION DE INFRAESTRUCTURA PARA LA SEGURIDAD Y CONVIVENCIA CIUDADANA A NIVEL  NACIONAL
2. SEGURIDAD HUMANA Y JUSTICIA SOCIAL / A. NUEVO MODELO NACIÓN-TERRITORIO PARA LA CONVIVENCIA Y LA SEGURIDAD CIUDADANA</t>
  </si>
  <si>
    <t>2025-3-003122-038909 Id: 682939</t>
  </si>
  <si>
    <t>2026-3-001102-000379 Id: 683537</t>
  </si>
  <si>
    <t>FORTALECIMIENTO DE LAS RELACIONES ENTRE EL GOBIERNO NACIONAL Y EL CONGRESO DE LA REPÚBLICA EN LOS PROCESOS TÉCNICOS Y ADMINISTRATIVOS A NIVEL   NACIONAL
5. CONVERGENCIA REGIONAL / B. ENTIDADES PÚBLICAS TERRITORIALES Y
NACIONALES FORTALECIDAS</t>
  </si>
  <si>
    <t>2026-3-003200-000001 Id: 682944</t>
  </si>
  <si>
    <t>2026-3-001102-000846 Id: 684290</t>
  </si>
  <si>
    <t>2025-3-003300-038504 Id: 681456</t>
  </si>
  <si>
    <t>2026-3-001102-002435 Id: 686464</t>
  </si>
  <si>
    <t>2025-3-003300-038505 Id: 681457</t>
  </si>
  <si>
    <t>2026-3-001102-002434 Id: 686463</t>
  </si>
  <si>
    <t>2025-3-003300-038502 Id: 681453</t>
  </si>
  <si>
    <t>2026-3-001102-002422 Id: 686445</t>
  </si>
  <si>
    <t>FORTALECIMIENTO DE LAS CAPACIDADES DE LOS ORGANISMOS DE ACCION COMUNAL PARA EL DESARROLLO DE SUS PROPOSITOS Y ATENCION DE SUS NECESIDADES EN EL MARCO DE LA LEY 2166 DE 2021 A PARTIR DEL EJERCICIO DE LA DEMOCRACIA PARTICIPATIVA   NACIONAL
5. CONVERGENCIA REGIONAL / A. CONDICIONES Y CAPACIDADES
INSTITUCIONALES, ORGANIZATIVAS E INDIVIDUALES PARA LA  PARTICIPACIÓN CIUDADANA</t>
  </si>
  <si>
    <t>2026-3-003300-002552 Id: 686733</t>
  </si>
  <si>
    <t>2026-3-001102-002611 Id: 686819</t>
  </si>
  <si>
    <t>MEJORAMIENTO DE LA PARTICIPACIÓN DEL CAMPESINADO EN LA FORMULACIÓN DE POLÍTICAS, PROGRAMAS Y PROYECTOS EN EL TERRITORIO  NACIONAL
5. CONVERGENCIA REGIONAL / A. CONDICIONES Y CAPACIDADES
INSTITUCIONALES, ORGANIZATIVAS E INDIVIDUALES PARA LA PARTICIPACIÓN CIUDADANA</t>
  </si>
  <si>
    <t>2026-3-003300-000331 Id: 683468</t>
  </si>
  <si>
    <t>2026-3-001102-002463 Id: 686517</t>
  </si>
  <si>
    <t>C-3799-1000-15-53105B
C-3799-1000-15-53105D</t>
  </si>
  <si>
    <t>FORTALECIMIENTO  DE LA ESTRATEGIA DE RELACIONAMIENTO CON EL CIUDADANO AMPLIANDO LA COBERTURA DEL PORTAFOLIO DE SERVICIOS DEL MINISTERIO DEL INTERIOR EN EL TERRITORIO  NACIONAL
5. CONVERGENCIA REGIONAL / B. ENTIDADES PÚBLICAS TERRITORIALES Y
NACIONALES FORTALECIDAS
5. CONVERGENCIA REGIONAL / D. GOBIERNO DIGITAL PARA LA GENTE</t>
  </si>
  <si>
    <t>2026-3-001303-002625 Id: 686835</t>
  </si>
  <si>
    <t>2026-3-001102-002645 Id: 686861</t>
  </si>
  <si>
    <t>C-3799-1000-17-20104A
C-3799-1000-17-20104B
C-3799-1000-17-20108B
C-3799-1000-17-53105D</t>
  </si>
  <si>
    <t>2025-3-001300-038838 Id: 682771</t>
  </si>
  <si>
    <t>2026-3-001102-000574 Id: 683815</t>
  </si>
  <si>
    <t>FORTALECIMIENTO DE LA ESTRATEGIA DE COMUNICACIONES INTERNA Y EXTERNA DEL MINISTERIO DEL INTERIOR  NACIONAL
5. CONVERGENCIA REGIONAL / B. ENTIDADES PÚBLICAS TERRITORIALES Y NACIONALES FORTALECIDAS</t>
  </si>
  <si>
    <t>2025-3-001300-038841 Id: 682778</t>
  </si>
  <si>
    <t>2026-3-001102-000576 Id: 683817</t>
  </si>
  <si>
    <t>FORTALECIMIENTO DEL SISTEMA INTEGRADO DE GESTIÓN DEL MINISTERIO DEL INTERIOR EN EL TERRITORIO  NACIONAL 
5. CONVERGENCIA REGIONAL / B. ENTIDADES PÚBLICAS TERRITORIALES Y NACIONALES FORTALECIDAS</t>
  </si>
  <si>
    <t>2026 3 001102 000549 Id: 683782</t>
  </si>
  <si>
    <t>2026-3-001102-000585 Id: 683828</t>
  </si>
  <si>
    <t>APLICACIÓN DE UNA ESTRATEGIA INTEGRAL PARA MEJORAR LA IMPLEMENTACIÓN DE LA POLÍTICA DE GESTIÓN DEL CONOCIMIENTO Y LA INNOVACIÓN EN EL MARCO DEL MIPG DEL MINISTERIO DEL INTERIOR, PARA LA ATENCIÓN DE LOS GRUPOS DE VALOR A NIVEL   NACIONAL
5. CONVERGENCIA REGIONAL / B. ENTIDADES PÚBLICAS TERRITORIALES Y NACIONALES FORTALECIDAS</t>
  </si>
  <si>
    <t>Radicado 2026 3 001102 000547 Id: 683779</t>
  </si>
  <si>
    <t>2026-3-001001-001074 Id: 684607</t>
  </si>
  <si>
    <t>2026-3-001102-001539 Id: 685388</t>
  </si>
  <si>
    <t>FORTALECIMIENTO  INSTITUCIONAL PARA LA IMPLEMENTACION DE LA POLITICA PUBLICA DE VICTIMAS A NIVEL  NACIONAL
7. ACTORES DIFERENCIALES PARA EL CAMBIO / 5. COLOMBIA POTENCIA MUNDIAL DE LA VIDA A PARTIR DE LA NO REPETICIÓN - [PREVIO CONCEPTO DNP]</t>
  </si>
  <si>
    <t>2026-3-001001-000930 Id: 684377</t>
  </si>
  <si>
    <t>2026-3-001102-001297 Id: 684928</t>
  </si>
  <si>
    <t>SECRETARIA GENERAL</t>
  </si>
  <si>
    <t>2026-3-004045-000527 Id: 683747</t>
  </si>
  <si>
    <t>2026-3-001102-000548 Id: 683781</t>
  </si>
  <si>
    <t xml:space="preserve">IMPLEMENTACION DE UN SISTEMA INTEGRAL DE GESTION DE DOCUMENTOS Y ADMINISTRACION DE ARCHIVOS, EN EL MINISTERIO DEL INTERIOR,  NACIONAL
5. CONVERGENCIA REGIONAL / B. ENTIDADES PÚBLICAS TERRITORIALES Y
NACIONALES FORTALECIDAS </t>
  </si>
  <si>
    <t>2026-3-004042-002722 Id: 686960</t>
  </si>
  <si>
    <t>2026-3-001102-002907 Id: 687185</t>
  </si>
  <si>
    <t>C-3702-1000-15-600011
C-3702-1000-15-600012
C-3702-1000-15-600013
C-3702-1000-15-600014</t>
  </si>
  <si>
    <t>2026-3-001000-000403 Id: 683577</t>
  </si>
  <si>
    <t>2026-3-001102-000601 Id: 683936</t>
  </si>
  <si>
    <t>FORTALECIMIENTO DEL DIALOGO SOCIAL NACIONAL Y REGIONAL MEDIANTE EL DESARROLLO DE ACCIONES TENDIENTES A ATENDER LAS PROBLEMÁTICAS SOCIALES EN LOS TERRITORIOS  NACIONAL
5. CONVERGENCIA REGIONAL / A. DIÁLOGO, MEMORIA, CONVIVENCIA Y
RECONCILIACIÓN PARA LA RECONSTRUCCIÓN DEL TEJIDO SOCIAL</t>
  </si>
  <si>
    <t>2026-3-002000-000491 Id: 683695</t>
  </si>
  <si>
    <t>2026-3-001102-000849 Id: 684293</t>
  </si>
  <si>
    <t>PROYECTO DE LEY PGN 2026</t>
  </si>
  <si>
    <t>A02</t>
  </si>
  <si>
    <t>FORTALECIMIENTO TERRITORIAL PARA LA GARANTÍA, PROMOCIÓN Y GOCE DE LOS DERECHOS HUMANOS. NACIONAL</t>
  </si>
  <si>
    <t>FORTALECIMIENTO DE LA POLITICA PUBLICA DE PREVENCION DE VIOLACIONES A LOS DERECHOS A LA VIDA,INTEGRIDAD,LIBERTAD Y SEGURIDAD DE PERSONAS,GRUPOS Y COMUNIDADES EN COLOMBIA. NACIONAL</t>
  </si>
  <si>
    <t xml:space="preserve">FORTALECIMIENTO DE LOS GOBIERNOS PROPIOS, SISTEMAS ORGANIZATIVOS Y AUTOSOSTENIBILIDAD DE LAS COMUNIDADES NEGRAS, AFROCOLOMBIANAS, RAIZALES Y PALENQUERAS
</t>
  </si>
  <si>
    <t>FORTALECIMIENTO DE LOS PROCESOS DE GOBIERNO PROPIO DE LAS COMUNIDADES INDÍGENAS EN EL DEPARTAMENTO DEL  CAUCA</t>
  </si>
  <si>
    <t>FORTALECIMIENTO DE LOS SISTEMAS DE GOBIERNO PROPIO Y EN LOS PROCESOS ORGANIZATIVOS DE LOS PUEBLOS Y COMUNIDADES INDÍGENAS A NIVEL   NACIONAL</t>
  </si>
  <si>
    <t>FORTALECIMIENTO DE LA PARTICIPACIÓN DE LAS MUJERES INDÍGENAS EN ESPACIOS DE DIÁLOGO A NIVEL NACIONAL</t>
  </si>
  <si>
    <t>FORTALECIMIENTO DE LOS MECANISMOS DE PROTECCIÓN DE LA GUARDIA INDÍGENA EN EL TERRITORIO NACIONAL</t>
  </si>
  <si>
    <t>5. CONVERGENCIA REGIONAL / A. CONDICIONES Y CAPACIDADES</t>
  </si>
  <si>
    <t>7. ACTORES DIFERENCIALES PARA EL CAMBIO / 3. FORTALECIMIENTO DE LA INSTITUCIONALIDAD - [PREVIO CONCEPTO DNP]</t>
  </si>
  <si>
    <t xml:space="preserve"> IMPLEMENTACIÓN DE ACCIONES POR PARTE DEL MINISTERIO DEL INTERIOR PARA FORTALECER LA ESTRUCTURA ORGANIZATIVA DE LAS KUMPAÑY RROM A NIVEL  NACIONAL</t>
  </si>
  <si>
    <t>APROPIACIÓN   VIGENTE DESPUES DE BLOQUEO</t>
  </si>
  <si>
    <t xml:space="preserve"> Ejecución vigencia 2026. 31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</si>
</sst>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8">
    <numFmt numFmtId="5" formatCode="&quot;$&quot;\ #,##0;\-&quot;$&quot;\ #,##0"/>
    <numFmt numFmtId="6" formatCode="&quot;$&quot;\ #,##0;[Red]\-&quot;$&quot;\ #,##0"/>
    <numFmt numFmtId="7" formatCode="&quot;$&quot;\ #,##0.00;\-&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5" formatCode="_-* #,##0\ &quot;€&quot;_-;\-* #,##0\ &quot;€&quot;_-;_-* &quot;-&quot;\ &quot;€&quot;_-;_-@_-"/>
    <numFmt numFmtId="166" formatCode="&quot;$&quot;\ #,##0.00;&quot;$&quot;\ \-#,##0.00"/>
    <numFmt numFmtId="167" formatCode="&quot;$&quot;#,##0;\-&quot;$&quot;#,##0"/>
    <numFmt numFmtId="168" formatCode="_-&quot;$&quot;* #,##0_-;\-&quot;$&quot;* #,##0_-;_-&quot;$&quot;* &quot;-&quot;_-;_-@_-"/>
    <numFmt numFmtId="169" formatCode="_-&quot;$&quot;* #,##0.00_-;\-&quot;$&quot;* #,##0.00_-;_-&quot;$&quot;* &quot;-&quot;??_-;_-@_-"/>
    <numFmt numFmtId="170" formatCode="_-* #,##0.00\ _€_-;\-* #,##0.00\ _€_-;_-* &quot;-&quot;??\ _€_-;_-@_-"/>
    <numFmt numFmtId="171" formatCode="_-* #,##0_-;\-* #,##0_-;_-* &quot;-&quot;??_-;_-@_-"/>
    <numFmt numFmtId="172" formatCode="0.0%"/>
    <numFmt numFmtId="173" formatCode="&quot;$&quot;#,##0"/>
    <numFmt numFmtId="174" formatCode="#,##0.00;[Red]#,##0.00"/>
    <numFmt numFmtId="175" formatCode="[$-10409]&quot;$&quot;#,##0.00;\(&quot;$&quot;#,##0.00\)"/>
    <numFmt numFmtId="176" formatCode="#,##0.000000"/>
    <numFmt numFmtId="177" formatCode="[$-580A]d&quot; de &quot;mmmm&quot; de &quot;yyyy;@"/>
    <numFmt numFmtId="178" formatCode="&quot;$&quot;\ #,##0"/>
    <numFmt numFmtId="180" formatCode="[$$-240A]\ #,##0"/>
    <numFmt numFmtId="181" formatCode="_-* #,##0.000_-;\-* #,##0.000_-;_-* &quot;-&quot;??_-;_-@_-"/>
    <numFmt numFmtId="182" formatCode="_-&quot;$&quot;* #,##0_-;\-&quot;$&quot;* #,##0_-;_-&quot;$&quot;* &quot;-&quot;??_-;_-@_-"/>
    <numFmt numFmtId="183" formatCode="00"/>
    <numFmt numFmtId="184" formatCode="000"/>
    <numFmt numFmtId="185" formatCode="[$-1240A]&quot;$&quot;\ #,##0.00;\-&quot;$&quot;\ #,##0.00"/>
    <numFmt numFmtId="192" formatCode="dd/mm/yyyy;@"/>
  </numFmts>
  <fonts count="197"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0"/>
      <color rgb="FF000000"/>
      <name val="Arial"/>
      <family val="2"/>
    </font>
    <font>
      <sz val="11"/>
      <color rgb="FF000000"/>
      <name val="Arial"/>
      <family val="2"/>
    </font>
    <font>
      <b/>
      <sz val="10"/>
      <name val="Arial"/>
      <family val="2"/>
    </font>
    <font>
      <b/>
      <sz val="16"/>
      <name val="Arial"/>
      <family val="2"/>
    </font>
    <font>
      <sz val="9"/>
      <name val="Arial"/>
      <family val="2"/>
    </font>
    <font>
      <sz val="10"/>
      <color rgb="FF000000"/>
      <name val="Arial"/>
      <family val="2"/>
    </font>
    <font>
      <sz val="10"/>
      <name val="Arial"/>
      <family val="2"/>
    </font>
    <font>
      <sz val="12"/>
      <name val="Arial"/>
      <family val="2"/>
    </font>
    <font>
      <sz val="18"/>
      <color rgb="FF000000"/>
      <name val="Arial"/>
      <family val="2"/>
    </font>
    <font>
      <sz val="12"/>
      <color rgb="FF000000"/>
      <name val="Arial"/>
      <family val="2"/>
    </font>
    <font>
      <b/>
      <sz val="8"/>
      <color rgb="FF000000"/>
      <name val="Arial"/>
      <family val="2"/>
    </font>
    <font>
      <b/>
      <sz val="12"/>
      <color rgb="FF000000"/>
      <name val="Arial"/>
      <family val="2"/>
    </font>
    <font>
      <b/>
      <sz val="12"/>
      <name val="Arial"/>
      <family val="2"/>
    </font>
    <font>
      <b/>
      <sz val="11"/>
      <name val="Arial"/>
      <family val="2"/>
    </font>
    <font>
      <b/>
      <sz val="10"/>
      <color indexed="8"/>
      <name val="Arial"/>
      <family val="2"/>
    </font>
    <font>
      <b/>
      <sz val="11"/>
      <color rgb="FF000000"/>
      <name val="Arial"/>
      <family val="2"/>
    </font>
    <font>
      <b/>
      <sz val="12"/>
      <color indexed="8"/>
      <name val="Arial"/>
      <family val="2"/>
    </font>
    <font>
      <b/>
      <sz val="14"/>
      <color indexed="8"/>
      <name val="Arial"/>
      <family val="2"/>
    </font>
    <font>
      <sz val="12"/>
      <color indexed="8"/>
      <name val="Arial"/>
      <family val="2"/>
    </font>
    <font>
      <b/>
      <sz val="16"/>
      <color indexed="8"/>
      <name val="Arial"/>
      <family val="2"/>
    </font>
    <font>
      <b/>
      <sz val="11"/>
      <color indexed="8"/>
      <name val="Arial"/>
      <family val="2"/>
    </font>
    <font>
      <b/>
      <sz val="12"/>
      <color indexed="8"/>
      <name val="Times New Roman"/>
      <family val="1"/>
    </font>
    <font>
      <b/>
      <sz val="12"/>
      <name val="Times New Roman"/>
      <family val="1"/>
    </font>
    <font>
      <sz val="9"/>
      <color rgb="FF000000"/>
      <name val="Arial"/>
      <family val="2"/>
    </font>
    <font>
      <sz val="11"/>
      <color indexed="8"/>
      <name val="Calibri"/>
      <family val="2"/>
    </font>
    <font>
      <b/>
      <sz val="12"/>
      <color theme="1"/>
      <name val="Arial"/>
      <family val="2"/>
    </font>
    <font>
      <b/>
      <sz val="11"/>
      <name val="Calibri"/>
      <family val="2"/>
    </font>
    <font>
      <b/>
      <sz val="14"/>
      <name val="Arial"/>
      <family val="2"/>
    </font>
    <font>
      <sz val="11"/>
      <color theme="1"/>
      <name val="Arial"/>
      <family val="2"/>
    </font>
    <font>
      <b/>
      <sz val="14"/>
      <color rgb="FF000000"/>
      <name val="Calibri"/>
      <family val="2"/>
      <scheme val="minor"/>
    </font>
    <font>
      <b/>
      <sz val="11"/>
      <color theme="1"/>
      <name val="Calibri"/>
      <family val="2"/>
    </font>
    <font>
      <sz val="10"/>
      <color indexed="8"/>
      <name val="Arial"/>
      <family val="2"/>
    </font>
    <font>
      <b/>
      <sz val="9"/>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Narrow"/>
      <family val="2"/>
    </font>
    <font>
      <sz val="10"/>
      <name val="Arial"/>
      <family val="2"/>
    </font>
    <font>
      <sz val="11"/>
      <color rgb="FF000000"/>
      <name val="Gill Sans MT"/>
      <family val="2"/>
    </font>
    <font>
      <b/>
      <sz val="16"/>
      <color rgb="FF000000"/>
      <name val="Gill Sans MT"/>
      <family val="2"/>
    </font>
    <font>
      <b/>
      <sz val="14"/>
      <color rgb="FF000000"/>
      <name val="Gill Sans MT"/>
      <family val="2"/>
    </font>
    <font>
      <sz val="14"/>
      <color rgb="FF000000"/>
      <name val="Gill Sans MT"/>
      <family val="2"/>
    </font>
    <font>
      <sz val="14"/>
      <name val="Gill Sans MT"/>
      <family val="2"/>
    </font>
    <font>
      <sz val="14"/>
      <color theme="1"/>
      <name val="Gill Sans MT"/>
      <family val="2"/>
    </font>
    <font>
      <sz val="10"/>
      <name val="Gill Sans MT"/>
      <family val="2"/>
    </font>
    <font>
      <b/>
      <sz val="20"/>
      <name val="Gill Sans MT"/>
      <family val="2"/>
    </font>
    <font>
      <b/>
      <sz val="14"/>
      <name val="Gill Sans MT"/>
      <family val="2"/>
    </font>
    <font>
      <b/>
      <sz val="12"/>
      <name val="Gill Sans MT"/>
      <family val="2"/>
    </font>
    <font>
      <b/>
      <sz val="11"/>
      <name val="Gill Sans MT"/>
      <family val="2"/>
    </font>
    <font>
      <b/>
      <sz val="11"/>
      <color theme="1"/>
      <name val="Gill Sans MT"/>
      <family val="2"/>
    </font>
    <font>
      <b/>
      <sz val="12"/>
      <color theme="1"/>
      <name val="Gill Sans MT"/>
      <family val="2"/>
    </font>
    <font>
      <sz val="16"/>
      <color theme="1"/>
      <name val="Gill Sans MT"/>
      <family val="2"/>
    </font>
    <font>
      <b/>
      <sz val="16"/>
      <color theme="1"/>
      <name val="Gill Sans MT"/>
      <family val="2"/>
    </font>
    <font>
      <sz val="16"/>
      <name val="Gill Sans MT"/>
      <family val="2"/>
    </font>
    <font>
      <b/>
      <sz val="14"/>
      <color theme="1"/>
      <name val="Gill Sans MT"/>
      <family val="2"/>
    </font>
    <font>
      <sz val="12"/>
      <name val="Gill Sans MT"/>
      <family val="2"/>
    </font>
    <font>
      <b/>
      <sz val="10"/>
      <color theme="1"/>
      <name val="Gill Sans MT"/>
      <family val="2"/>
    </font>
    <font>
      <sz val="10"/>
      <color rgb="FFFF0000"/>
      <name val="Gill Sans MT"/>
      <family val="2"/>
    </font>
    <font>
      <sz val="16"/>
      <color rgb="FF000000"/>
      <name val="Gill Sans MT"/>
      <family val="2"/>
    </font>
    <font>
      <sz val="12"/>
      <color theme="1"/>
      <name val="Gill Sans MT"/>
      <family val="2"/>
    </font>
    <font>
      <sz val="9"/>
      <color rgb="FF000000"/>
      <name val="Gill Sans MT"/>
      <family val="2"/>
    </font>
    <font>
      <b/>
      <sz val="10"/>
      <name val="Gill Sans MT"/>
      <family val="2"/>
    </font>
    <font>
      <b/>
      <sz val="18"/>
      <name val="Gill Sans MT"/>
      <family val="2"/>
    </font>
    <font>
      <sz val="11"/>
      <name val="Gill Sans MT"/>
      <family val="2"/>
    </font>
    <font>
      <sz val="12"/>
      <color rgb="FFFF0000"/>
      <name val="Gill Sans MT"/>
      <family val="2"/>
    </font>
    <font>
      <b/>
      <sz val="16"/>
      <color theme="0"/>
      <name val="Gill Sans MT"/>
      <family val="2"/>
    </font>
    <font>
      <b/>
      <sz val="14"/>
      <color rgb="FFFFFF00"/>
      <name val="Gill Sans MT"/>
      <family val="2"/>
    </font>
    <font>
      <b/>
      <sz val="14"/>
      <color rgb="FF00B050"/>
      <name val="Gill Sans MT"/>
      <family val="2"/>
    </font>
    <font>
      <b/>
      <sz val="20"/>
      <color rgb="FF0070C0"/>
      <name val="Calibri"/>
      <family val="2"/>
      <scheme val="minor"/>
    </font>
    <font>
      <b/>
      <sz val="18"/>
      <color rgb="FF0066FF"/>
      <name val="Calibri"/>
      <family val="2"/>
      <scheme val="minor"/>
    </font>
    <font>
      <b/>
      <sz val="11"/>
      <color rgb="FF00B050"/>
      <name val="Arial"/>
      <family val="2"/>
    </font>
    <font>
      <b/>
      <sz val="14"/>
      <color rgb="FFFF0000"/>
      <name val="Gill Sans MT"/>
      <family val="2"/>
    </font>
    <font>
      <sz val="12"/>
      <color rgb="FF000000"/>
      <name val="Calibri"/>
      <family val="2"/>
      <scheme val="minor"/>
    </font>
    <font>
      <sz val="14"/>
      <color rgb="FF000000"/>
      <name val="Calibri"/>
      <family val="2"/>
      <scheme val="minor"/>
    </font>
    <font>
      <sz val="16"/>
      <color rgb="FF000000"/>
      <name val="Calibri"/>
      <family val="2"/>
      <scheme val="minor"/>
    </font>
    <font>
      <sz val="8"/>
      <color rgb="FF000000"/>
      <name val="Calibri"/>
      <family val="2"/>
      <scheme val="minor"/>
    </font>
    <font>
      <sz val="9"/>
      <color rgb="FF000000"/>
      <name val="Calibri"/>
      <family val="2"/>
      <scheme val="minor"/>
    </font>
    <font>
      <b/>
      <sz val="11"/>
      <color rgb="FFFF0000"/>
      <name val="Arial"/>
      <family val="2"/>
    </font>
    <font>
      <sz val="11"/>
      <color rgb="FFFF0000"/>
      <name val="Arial"/>
      <family val="2"/>
    </font>
    <font>
      <sz val="10"/>
      <color rgb="FF000000"/>
      <name val="Calibri"/>
      <family val="2"/>
      <scheme val="minor"/>
    </font>
    <font>
      <sz val="11"/>
      <color indexed="8"/>
      <name val="Arial"/>
      <family val="2"/>
    </font>
    <font>
      <sz val="11"/>
      <name val="Arial"/>
      <family val="2"/>
    </font>
    <font>
      <b/>
      <sz val="11"/>
      <color theme="1"/>
      <name val="Arial"/>
      <family val="2"/>
    </font>
    <font>
      <b/>
      <sz val="12"/>
      <color rgb="FFFFFFFF"/>
      <name val="Arial"/>
      <family val="2"/>
    </font>
    <font>
      <sz val="12"/>
      <color rgb="FF000000"/>
      <name val="Arial"/>
      <family val="2"/>
    </font>
    <font>
      <sz val="14"/>
      <color rgb="FF080808"/>
      <name val="Calibri"/>
      <family val="2"/>
    </font>
    <font>
      <b/>
      <sz val="12"/>
      <color rgb="FF080808"/>
      <name val="Arial"/>
      <family val="2"/>
    </font>
    <font>
      <b/>
      <sz val="14"/>
      <color rgb="FF080808"/>
      <name val="Calibri"/>
      <family val="2"/>
    </font>
    <font>
      <sz val="10"/>
      <color rgb="FF000000"/>
      <name val="Arial"/>
      <family val="2"/>
    </font>
    <font>
      <b/>
      <sz val="12"/>
      <color rgb="FFFFFFFF"/>
      <name val="Arial"/>
      <family val="2"/>
    </font>
    <font>
      <sz val="14"/>
      <color rgb="FF080808"/>
      <name val="Calibri"/>
      <family val="2"/>
    </font>
    <font>
      <sz val="9"/>
      <name val="Gill Sans MT"/>
      <family val="2"/>
    </font>
    <font>
      <b/>
      <sz val="12"/>
      <color theme="0"/>
      <name val="Arial"/>
      <family val="2"/>
    </font>
    <font>
      <b/>
      <sz val="9"/>
      <color theme="0"/>
      <name val="Arial"/>
      <family val="2"/>
    </font>
    <font>
      <b/>
      <sz val="18"/>
      <color rgb="FF0070C0"/>
      <name val="Calibri"/>
      <family val="2"/>
      <scheme val="minor"/>
    </font>
    <font>
      <sz val="11"/>
      <color theme="1"/>
      <name val="Calibri"/>
      <family val="2"/>
    </font>
    <font>
      <b/>
      <sz val="10"/>
      <color theme="0"/>
      <name val="Gill Sans MT"/>
      <family val="2"/>
    </font>
    <font>
      <b/>
      <sz val="12"/>
      <color theme="0"/>
      <name val="Gill Sans MT"/>
      <family val="2"/>
    </font>
    <font>
      <b/>
      <sz val="14"/>
      <color theme="0"/>
      <name val="Gill Sans MT"/>
      <family val="2"/>
    </font>
    <font>
      <b/>
      <sz val="10"/>
      <color theme="0"/>
      <name val="Arial"/>
      <family val="2"/>
    </font>
    <font>
      <b/>
      <sz val="11"/>
      <color theme="0"/>
      <name val="Arial"/>
      <family val="2"/>
    </font>
    <font>
      <sz val="11"/>
      <color theme="0"/>
      <name val="Arial"/>
      <family val="2"/>
    </font>
    <font>
      <b/>
      <sz val="18"/>
      <color theme="0"/>
      <name val="Arial"/>
      <family val="2"/>
    </font>
    <font>
      <b/>
      <sz val="16"/>
      <color theme="0"/>
      <name val="Arial"/>
      <family val="2"/>
    </font>
    <font>
      <b/>
      <sz val="14"/>
      <color theme="0"/>
      <name val="Calibri"/>
      <family val="2"/>
    </font>
    <font>
      <b/>
      <sz val="8"/>
      <color rgb="FF000000"/>
      <name val="Gill Sans MT"/>
      <family val="2"/>
    </font>
    <font>
      <b/>
      <sz val="18"/>
      <color rgb="FF000000"/>
      <name val="Gill Sans MT"/>
      <family val="2"/>
    </font>
    <font>
      <b/>
      <sz val="8"/>
      <color theme="1"/>
      <name val="Gill Sans MT"/>
      <family val="2"/>
    </font>
    <font>
      <b/>
      <sz val="18"/>
      <color theme="0"/>
      <name val="Calibri"/>
      <family val="2"/>
      <scheme val="minor"/>
    </font>
    <font>
      <b/>
      <sz val="18"/>
      <color theme="5"/>
      <name val="Calibri"/>
      <family val="2"/>
      <scheme val="minor"/>
    </font>
    <font>
      <sz val="12"/>
      <color rgb="FFC00000"/>
      <name val="Arial"/>
      <family val="2"/>
    </font>
    <font>
      <sz val="10"/>
      <color rgb="FF000000"/>
      <name val="Gill Sans MT"/>
      <family val="2"/>
    </font>
    <font>
      <b/>
      <sz val="18"/>
      <color rgb="FFFF0000"/>
      <name val="Gill Sans MT"/>
      <family val="2"/>
    </font>
    <font>
      <sz val="11"/>
      <color rgb="FFFF0000"/>
      <name val="Gill Sans MT"/>
      <family val="2"/>
    </font>
    <font>
      <b/>
      <sz val="18"/>
      <color theme="1"/>
      <name val="Gill Sans MT"/>
      <family val="2"/>
    </font>
    <font>
      <sz val="11"/>
      <color theme="1"/>
      <name val="Gill Sans MT"/>
      <family val="2"/>
    </font>
    <font>
      <b/>
      <sz val="18"/>
      <color theme="0"/>
      <name val="Gill Sans MT"/>
      <family val="2"/>
    </font>
    <font>
      <sz val="11"/>
      <name val="Calibri"/>
      <family val="2"/>
      <scheme val="minor"/>
    </font>
    <font>
      <sz val="8"/>
      <color rgb="FF000000"/>
      <name val="Times New Roman"/>
      <family val="1"/>
    </font>
    <font>
      <b/>
      <sz val="9"/>
      <color rgb="FF000000"/>
      <name val="Times New Roman"/>
      <family val="1"/>
    </font>
    <font>
      <sz val="11"/>
      <name val="Calibri"/>
      <family val="2"/>
    </font>
    <font>
      <b/>
      <sz val="8"/>
      <color rgb="FF000000"/>
      <name val="Times New Roman"/>
      <family val="1"/>
    </font>
    <font>
      <sz val="10"/>
      <color theme="1"/>
      <name val="Gill Sans MT"/>
      <family val="2"/>
    </font>
    <font>
      <sz val="10"/>
      <color theme="0"/>
      <name val="Gill Sans MT"/>
      <family val="2"/>
    </font>
    <font>
      <sz val="8"/>
      <color rgb="FF000000"/>
      <name val="Times New Roman"/>
      <family val="1"/>
    </font>
    <font>
      <b/>
      <sz val="10"/>
      <name val="Gill Sans MT"/>
      <family val="2"/>
    </font>
    <font>
      <sz val="10"/>
      <color rgb="FF000000"/>
      <name val="Gill Sans MT"/>
      <family val="2"/>
    </font>
    <font>
      <b/>
      <sz val="10"/>
      <color theme="0"/>
      <name val="Gill Sans MT"/>
      <family val="2"/>
    </font>
    <font>
      <sz val="10"/>
      <name val="Gill Sans MT"/>
      <family val="2"/>
    </font>
    <font>
      <sz val="10"/>
      <color rgb="FFFF0000"/>
      <name val="Gill Sans MT"/>
      <family val="2"/>
    </font>
    <font>
      <sz val="10"/>
      <color theme="1"/>
      <name val="Gill Sans MT"/>
      <family val="2"/>
    </font>
    <font>
      <b/>
      <sz val="10"/>
      <color rgb="FFFF0000"/>
      <name val="Gill Sans MT"/>
      <family val="2"/>
    </font>
    <font>
      <b/>
      <sz val="10"/>
      <color theme="1"/>
      <name val="Gill Sans MT"/>
      <family val="2"/>
    </font>
    <font>
      <sz val="10"/>
      <color theme="0"/>
      <name val="Gill Sans MT"/>
      <family val="2"/>
    </font>
    <font>
      <b/>
      <sz val="10"/>
      <color rgb="FF000000"/>
      <name val="Gill Sans MT"/>
      <family val="2"/>
    </font>
    <font>
      <b/>
      <sz val="11"/>
      <color theme="0"/>
      <name val="Gill Sans MT"/>
      <family val="2"/>
    </font>
    <font>
      <b/>
      <sz val="11"/>
      <color rgb="FF00B050"/>
      <name val="Gill Sans MT"/>
      <family val="2"/>
    </font>
    <font>
      <b/>
      <sz val="11"/>
      <color rgb="FFFF0000"/>
      <name val="Gill Sans MT"/>
      <family val="2"/>
    </font>
    <font>
      <b/>
      <sz val="11"/>
      <color rgb="FFFFFFFF"/>
      <name val="Gill Sans MT"/>
      <family val="2"/>
    </font>
    <font>
      <b/>
      <sz val="11"/>
      <color rgb="FFFFFF00"/>
      <name val="Gill Sans MT"/>
      <family val="2"/>
    </font>
    <font>
      <sz val="10"/>
      <color theme="0"/>
      <name val="Calibri"/>
      <family val="2"/>
      <scheme val="minor"/>
    </font>
    <font>
      <sz val="11"/>
      <color theme="0"/>
      <name val="Gill Sans MT"/>
      <family val="2"/>
    </font>
  </fonts>
  <fills count="62">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249977111117893"/>
        <bgColor indexed="64"/>
      </patternFill>
    </fill>
    <fill>
      <patternFill patternType="solid">
        <fgColor theme="5" tint="0.39997558519241921"/>
        <bgColor indexed="64"/>
      </patternFill>
    </fill>
    <fill>
      <patternFill patternType="solid">
        <fgColor rgb="FFA6A6A6"/>
        <bgColor indexed="64"/>
      </patternFill>
    </fill>
    <fill>
      <patternFill patternType="solid">
        <fgColor rgb="FFFAFCFF"/>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theme="1"/>
        <bgColor indexed="64"/>
      </patternFill>
    </fill>
    <fill>
      <patternFill patternType="solid">
        <fgColor theme="3" tint="0.39997558519241921"/>
        <bgColor indexed="64"/>
      </patternFill>
    </fill>
    <fill>
      <patternFill patternType="solid">
        <fgColor theme="4"/>
        <bgColor indexed="64"/>
      </patternFill>
    </fill>
    <fill>
      <patternFill patternType="solid">
        <fgColor rgb="FF0070C0"/>
        <bgColor indexed="64"/>
      </patternFill>
    </fill>
    <fill>
      <patternFill patternType="solid">
        <fgColor rgb="FFFF0000"/>
        <bgColor indexed="64"/>
      </patternFill>
    </fill>
    <fill>
      <patternFill patternType="solid">
        <fgColor theme="3" tint="0.59999389629810485"/>
        <bgColor indexed="64"/>
      </patternFill>
    </fill>
    <fill>
      <patternFill patternType="solid">
        <fgColor theme="1" tint="0.499984740745262"/>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39997558519241921"/>
        <bgColor indexed="64"/>
      </patternFill>
    </fill>
  </fills>
  <borders count="116">
    <border>
      <left/>
      <right/>
      <top/>
      <bottom/>
      <diagonal/>
    </border>
    <border>
      <left style="thin">
        <color rgb="FFD3D3D3"/>
      </left>
      <right style="thin">
        <color rgb="FFD3D3D3"/>
      </right>
      <top style="thin">
        <color rgb="FFD3D3D3"/>
      </top>
      <bottom style="thin">
        <color rgb="FFD3D3D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rgb="FF080808"/>
      </left>
      <right style="medium">
        <color rgb="FF080808"/>
      </right>
      <top style="medium">
        <color rgb="FF080808"/>
      </top>
      <bottom style="medium">
        <color rgb="FF080808"/>
      </bottom>
      <diagonal/>
    </border>
    <border>
      <left/>
      <right/>
      <top style="medium">
        <color rgb="FF080808"/>
      </top>
      <bottom/>
      <diagonal/>
    </border>
    <border>
      <left style="medium">
        <color rgb="FF080808"/>
      </left>
      <right/>
      <top style="medium">
        <color rgb="FF080808"/>
      </top>
      <bottom style="medium">
        <color rgb="FF080808"/>
      </bottom>
      <diagonal/>
    </border>
    <border>
      <left/>
      <right style="medium">
        <color rgb="FF080808"/>
      </right>
      <top style="medium">
        <color rgb="FF080808"/>
      </top>
      <bottom style="medium">
        <color rgb="FF080808"/>
      </bottom>
      <diagonal/>
    </border>
    <border>
      <left style="medium">
        <color rgb="FF080808"/>
      </left>
      <right style="medium">
        <color rgb="FF080808"/>
      </right>
      <top style="medium">
        <color rgb="FF080808"/>
      </top>
      <bottom/>
      <diagonal/>
    </border>
    <border>
      <left style="medium">
        <color rgb="FF080808"/>
      </left>
      <right style="medium">
        <color rgb="FF080808"/>
      </right>
      <top/>
      <bottom/>
      <diagonal/>
    </border>
    <border>
      <left style="medium">
        <color rgb="FF080808"/>
      </left>
      <right style="medium">
        <color rgb="FF080808"/>
      </right>
      <top/>
      <bottom style="medium">
        <color rgb="FF080808"/>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rgb="FF000000"/>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s>
  <cellStyleXfs count="578">
    <xf numFmtId="0" fontId="0" fillId="0" borderId="0"/>
    <xf numFmtId="43" fontId="41" fillId="0" borderId="0" applyFont="0" applyFill="0" applyBorder="0" applyAlignment="0" applyProtection="0"/>
    <xf numFmtId="9" fontId="41" fillId="0" borderId="0" applyFont="0" applyFill="0" applyBorder="0" applyAlignment="0" applyProtection="0"/>
    <xf numFmtId="0" fontId="41" fillId="0" borderId="0"/>
    <xf numFmtId="0" fontId="48" fillId="0" borderId="0"/>
    <xf numFmtId="0" fontId="48" fillId="0" borderId="0"/>
    <xf numFmtId="9" fontId="40"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170" fontId="41" fillId="0" borderId="0" applyFont="0" applyFill="0" applyBorder="0" applyAlignment="0" applyProtection="0"/>
    <xf numFmtId="0" fontId="39" fillId="0" borderId="0"/>
    <xf numFmtId="41" fontId="41" fillId="0" borderId="0" applyFont="0" applyFill="0" applyBorder="0" applyAlignment="0" applyProtection="0"/>
    <xf numFmtId="0" fontId="38" fillId="0" borderId="0"/>
    <xf numFmtId="9" fontId="37" fillId="0" borderId="0" applyFont="0" applyFill="0" applyBorder="0" applyAlignment="0" applyProtection="0"/>
    <xf numFmtId="43" fontId="41" fillId="0" borderId="0" applyFont="0" applyFill="0" applyBorder="0" applyAlignment="0" applyProtection="0"/>
    <xf numFmtId="41" fontId="41" fillId="0" borderId="0" applyFont="0" applyFill="0" applyBorder="0" applyAlignment="0" applyProtection="0"/>
    <xf numFmtId="0" fontId="66"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36" fillId="0" borderId="0"/>
    <xf numFmtId="168" fontId="35" fillId="0" borderId="0" applyFont="0" applyFill="0" applyBorder="0" applyAlignment="0" applyProtection="0"/>
    <xf numFmtId="0" fontId="35" fillId="0" borderId="0"/>
    <xf numFmtId="0" fontId="48" fillId="0" borderId="0"/>
    <xf numFmtId="0" fontId="34" fillId="0" borderId="0"/>
    <xf numFmtId="168" fontId="34" fillId="0" borderId="0" applyFont="0" applyFill="0" applyBorder="0" applyAlignment="0" applyProtection="0"/>
    <xf numFmtId="43" fontId="34" fillId="0" borderId="0" applyFont="0" applyFill="0" applyBorder="0" applyAlignment="0" applyProtection="0"/>
    <xf numFmtId="9" fontId="34" fillId="0" borderId="0" applyFont="0" applyFill="0" applyBorder="0" applyAlignment="0" applyProtection="0"/>
    <xf numFmtId="0" fontId="33" fillId="0" borderId="0"/>
    <xf numFmtId="168"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2" fillId="0" borderId="0"/>
    <xf numFmtId="168"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1" fillId="0" borderId="0"/>
    <xf numFmtId="168"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0" fillId="0" borderId="0"/>
    <xf numFmtId="168"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29" fillId="0" borderId="0"/>
    <xf numFmtId="168"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169" fontId="41" fillId="0" borderId="0" applyFont="0" applyFill="0" applyBorder="0" applyAlignment="0" applyProtection="0"/>
    <xf numFmtId="0" fontId="28" fillId="0" borderId="0"/>
    <xf numFmtId="0" fontId="27" fillId="0" borderId="0"/>
    <xf numFmtId="168"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41" fillId="0" borderId="0" applyFont="0" applyFill="0" applyBorder="0" applyAlignment="0" applyProtection="0"/>
    <xf numFmtId="9" fontId="26" fillId="0" borderId="0" applyFont="0" applyFill="0" applyBorder="0" applyAlignment="0" applyProtection="0"/>
    <xf numFmtId="0" fontId="26" fillId="0" borderId="0"/>
    <xf numFmtId="41" fontId="41" fillId="0" borderId="0" applyFont="0" applyFill="0" applyBorder="0" applyAlignment="0" applyProtection="0"/>
    <xf numFmtId="0" fontId="26" fillId="0" borderId="0"/>
    <xf numFmtId="9" fontId="26" fillId="0" borderId="0" applyFont="0" applyFill="0" applyBorder="0" applyAlignment="0" applyProtection="0"/>
    <xf numFmtId="43" fontId="41" fillId="0" borderId="0" applyFont="0" applyFill="0" applyBorder="0" applyAlignment="0" applyProtection="0"/>
    <xf numFmtId="41"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26" fillId="0" borderId="0"/>
    <xf numFmtId="168" fontId="26" fillId="0" borderId="0" applyFont="0" applyFill="0" applyBorder="0" applyAlignment="0" applyProtection="0"/>
    <xf numFmtId="0" fontId="26" fillId="0" borderId="0"/>
    <xf numFmtId="0" fontId="26" fillId="0" borderId="0"/>
    <xf numFmtId="168"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168"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168"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25" fillId="0" borderId="0"/>
    <xf numFmtId="168"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4" fillId="0" borderId="0"/>
    <xf numFmtId="168"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3" fillId="0" borderId="0"/>
    <xf numFmtId="168"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2" fillId="0" borderId="0"/>
    <xf numFmtId="168"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1" fillId="0" borderId="0"/>
    <xf numFmtId="168"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0" fillId="0" borderId="0"/>
    <xf numFmtId="168"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75" fillId="0" borderId="0" applyNumberFormat="0" applyFill="0" applyBorder="0" applyAlignment="0" applyProtection="0"/>
    <xf numFmtId="0" fontId="76" fillId="0" borderId="65" applyNumberFormat="0" applyFill="0" applyAlignment="0" applyProtection="0"/>
    <xf numFmtId="0" fontId="77" fillId="0" borderId="66" applyNumberFormat="0" applyFill="0" applyAlignment="0" applyProtection="0"/>
    <xf numFmtId="0" fontId="78" fillId="0" borderId="67" applyNumberFormat="0" applyFill="0" applyAlignment="0" applyProtection="0"/>
    <xf numFmtId="0" fontId="78" fillId="0" borderId="0" applyNumberFormat="0" applyFill="0" applyBorder="0" applyAlignment="0" applyProtection="0"/>
    <xf numFmtId="0" fontId="79" fillId="7" borderId="0" applyNumberFormat="0" applyBorder="0" applyAlignment="0" applyProtection="0"/>
    <xf numFmtId="0" fontId="80" fillId="8" borderId="0" applyNumberFormat="0" applyBorder="0" applyAlignment="0" applyProtection="0"/>
    <xf numFmtId="0" fontId="81" fillId="9" borderId="0" applyNumberFormat="0" applyBorder="0" applyAlignment="0" applyProtection="0"/>
    <xf numFmtId="0" fontId="82" fillId="10" borderId="68" applyNumberFormat="0" applyAlignment="0" applyProtection="0"/>
    <xf numFmtId="0" fontId="83" fillId="11" borderId="69" applyNumberFormat="0" applyAlignment="0" applyProtection="0"/>
    <xf numFmtId="0" fontId="84" fillId="11" borderId="68" applyNumberFormat="0" applyAlignment="0" applyProtection="0"/>
    <xf numFmtId="0" fontId="85" fillId="0" borderId="70" applyNumberFormat="0" applyFill="0" applyAlignment="0" applyProtection="0"/>
    <xf numFmtId="0" fontId="86" fillId="12" borderId="71" applyNumberFormat="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89" fillId="0" borderId="73" applyNumberFormat="0" applyFill="0" applyAlignment="0" applyProtection="0"/>
    <xf numFmtId="0" fontId="90"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90"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90"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90"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90"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90"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0" borderId="0"/>
    <xf numFmtId="43" fontId="19" fillId="0" borderId="0" applyFont="0" applyFill="0" applyBorder="0" applyAlignment="0" applyProtection="0"/>
    <xf numFmtId="43" fontId="48" fillId="0" borderId="0" applyFont="0" applyFill="0" applyBorder="0" applyAlignment="0" applyProtection="0"/>
    <xf numFmtId="43" fontId="19" fillId="0" borderId="0" applyFont="0" applyFill="0" applyBorder="0" applyAlignment="0" applyProtection="0"/>
    <xf numFmtId="183" fontId="91" fillId="0" borderId="0" applyFill="0">
      <alignment horizontal="center" vertical="center" wrapText="1"/>
    </xf>
    <xf numFmtId="184" fontId="91" fillId="38" borderId="0" applyFill="0" applyProtection="0">
      <alignment horizontal="center" vertical="center"/>
    </xf>
    <xf numFmtId="168"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41" fillId="0" borderId="0" applyFont="0" applyFill="0" applyBorder="0" applyAlignment="0" applyProtection="0"/>
    <xf numFmtId="43" fontId="48" fillId="0" borderId="0" applyFont="0" applyFill="0" applyBorder="0" applyAlignment="0" applyProtection="0"/>
    <xf numFmtId="0" fontId="19" fillId="13" borderId="72"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8" fillId="0" borderId="0"/>
    <xf numFmtId="168"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7" fillId="0" borderId="0"/>
    <xf numFmtId="168"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6" fillId="0" borderId="0"/>
    <xf numFmtId="168"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5" fillId="0" borderId="0"/>
    <xf numFmtId="168"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3" fillId="0" borderId="0"/>
    <xf numFmtId="168"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2" fillId="0" borderId="0"/>
    <xf numFmtId="170" fontId="48" fillId="0" borderId="0" applyFont="0" applyFill="0" applyBorder="0" applyAlignment="0" applyProtection="0"/>
    <xf numFmtId="165" fontId="48" fillId="0" borderId="0" applyFont="0" applyFill="0" applyBorder="0" applyAlignment="0" applyProtection="0"/>
    <xf numFmtId="0" fontId="12" fillId="0" borderId="0"/>
    <xf numFmtId="168"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1" fillId="0" borderId="0"/>
    <xf numFmtId="168"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0" fillId="0" borderId="0"/>
    <xf numFmtId="168"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41" fillId="0" borderId="0" applyFont="0" applyFill="0" applyBorder="0" applyAlignment="0" applyProtection="0"/>
    <xf numFmtId="9" fontId="9" fillId="0" borderId="0" applyFont="0" applyFill="0" applyBorder="0" applyAlignment="0" applyProtection="0"/>
    <xf numFmtId="0" fontId="9" fillId="0" borderId="0"/>
    <xf numFmtId="41" fontId="41" fillId="0" borderId="0" applyFont="0" applyFill="0" applyBorder="0" applyAlignment="0" applyProtection="0"/>
    <xf numFmtId="0" fontId="9" fillId="0" borderId="0"/>
    <xf numFmtId="9" fontId="9" fillId="0" borderId="0" applyFont="0" applyFill="0" applyBorder="0" applyAlignment="0" applyProtection="0"/>
    <xf numFmtId="43" fontId="41" fillId="0" borderId="0" applyFont="0" applyFill="0" applyBorder="0" applyAlignment="0" applyProtection="0"/>
    <xf numFmtId="41"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9" fillId="0" borderId="0"/>
    <xf numFmtId="168" fontId="9" fillId="0" borderId="0" applyFont="0" applyFill="0" applyBorder="0" applyAlignment="0" applyProtection="0"/>
    <xf numFmtId="0" fontId="9" fillId="0" borderId="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41" fillId="0" borderId="0" applyFont="0" applyFill="0" applyBorder="0" applyAlignment="0" applyProtection="0"/>
    <xf numFmtId="9" fontId="9" fillId="0" borderId="0" applyFont="0" applyFill="0" applyBorder="0" applyAlignment="0" applyProtection="0"/>
    <xf numFmtId="0" fontId="9" fillId="0" borderId="0"/>
    <xf numFmtId="41" fontId="41" fillId="0" borderId="0" applyFont="0" applyFill="0" applyBorder="0" applyAlignment="0" applyProtection="0"/>
    <xf numFmtId="0" fontId="9" fillId="0" borderId="0"/>
    <xf numFmtId="9" fontId="9" fillId="0" borderId="0" applyFont="0" applyFill="0" applyBorder="0" applyAlignment="0" applyProtection="0"/>
    <xf numFmtId="43" fontId="41" fillId="0" borderId="0" applyFont="0" applyFill="0" applyBorder="0" applyAlignment="0" applyProtection="0"/>
    <xf numFmtId="41"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9" fillId="0" borderId="0"/>
    <xf numFmtId="168" fontId="9" fillId="0" borderId="0" applyFont="0" applyFill="0" applyBorder="0" applyAlignment="0" applyProtection="0"/>
    <xf numFmtId="0" fontId="9" fillId="0" borderId="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41"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0" borderId="0"/>
    <xf numFmtId="43" fontId="9" fillId="0" borderId="0" applyFont="0" applyFill="0" applyBorder="0" applyAlignment="0" applyProtection="0"/>
    <xf numFmtId="43" fontId="48" fillId="0" borderId="0" applyFont="0" applyFill="0" applyBorder="0" applyAlignment="0" applyProtection="0"/>
    <xf numFmtId="43"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8" fillId="0" borderId="0" applyFont="0" applyFill="0" applyBorder="0" applyAlignment="0" applyProtection="0"/>
    <xf numFmtId="0" fontId="9" fillId="13" borderId="7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48" fillId="0" borderId="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168"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8" fillId="0" borderId="0" applyFont="0" applyFill="0" applyBorder="0" applyAlignment="0" applyProtection="0"/>
    <xf numFmtId="0" fontId="8" fillId="0" borderId="0"/>
    <xf numFmtId="41" fontId="41" fillId="0" borderId="0" applyFont="0" applyFill="0" applyBorder="0" applyAlignment="0" applyProtection="0"/>
    <xf numFmtId="0" fontId="8" fillId="0" borderId="0"/>
    <xf numFmtId="9" fontId="8" fillId="0" borderId="0" applyFont="0" applyFill="0" applyBorder="0" applyAlignment="0" applyProtection="0"/>
    <xf numFmtId="43" fontId="41" fillId="0" borderId="0" applyFont="0" applyFill="0" applyBorder="0" applyAlignment="0" applyProtection="0"/>
    <xf numFmtId="41"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8" fillId="0" borderId="0"/>
    <xf numFmtId="168" fontId="8" fillId="0" borderId="0" applyFont="0" applyFill="0" applyBorder="0" applyAlignment="0" applyProtection="0"/>
    <xf numFmtId="0" fontId="8" fillId="0" borderId="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41" fillId="0" borderId="0" applyFont="0" applyFill="0" applyBorder="0" applyAlignment="0" applyProtection="0"/>
    <xf numFmtId="9" fontId="8" fillId="0" borderId="0" applyFont="0" applyFill="0" applyBorder="0" applyAlignment="0" applyProtection="0"/>
    <xf numFmtId="0" fontId="8" fillId="0" borderId="0"/>
    <xf numFmtId="41" fontId="41" fillId="0" borderId="0" applyFont="0" applyFill="0" applyBorder="0" applyAlignment="0" applyProtection="0"/>
    <xf numFmtId="0" fontId="8" fillId="0" borderId="0"/>
    <xf numFmtId="9" fontId="8" fillId="0" borderId="0" applyFont="0" applyFill="0" applyBorder="0" applyAlignment="0" applyProtection="0"/>
    <xf numFmtId="43" fontId="41" fillId="0" borderId="0" applyFont="0" applyFill="0" applyBorder="0" applyAlignment="0" applyProtection="0"/>
    <xf numFmtId="41"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8" fillId="0" borderId="0"/>
    <xf numFmtId="168" fontId="8" fillId="0" borderId="0" applyFont="0" applyFill="0" applyBorder="0" applyAlignment="0" applyProtection="0"/>
    <xf numFmtId="0" fontId="8" fillId="0" borderId="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0" borderId="0"/>
    <xf numFmtId="43" fontId="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0" fontId="8" fillId="13" borderId="7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168"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7" fillId="0" borderId="0"/>
    <xf numFmtId="168"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168"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6" fillId="0" borderId="0"/>
    <xf numFmtId="168"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5" fillId="0" borderId="0"/>
    <xf numFmtId="168"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4" fillId="0" borderId="0"/>
    <xf numFmtId="42"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3" fillId="0" borderId="0"/>
    <xf numFmtId="168" fontId="3" fillId="0" borderId="0" applyFont="0" applyFill="0" applyBorder="0" applyAlignment="0" applyProtection="0"/>
    <xf numFmtId="43" fontId="3" fillId="0" borderId="0" applyFont="0" applyFill="0" applyBorder="0" applyAlignment="0" applyProtection="0"/>
    <xf numFmtId="43" fontId="48" fillId="0" borderId="0" applyFont="0" applyFill="0" applyBorder="0" applyAlignment="0" applyProtection="0"/>
    <xf numFmtId="43" fontId="3"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4" fontId="41" fillId="0" borderId="0" applyFont="0" applyFill="0" applyBorder="0" applyAlignment="0" applyProtection="0"/>
  </cellStyleXfs>
  <cellXfs count="1441">
    <xf numFmtId="0" fontId="0" fillId="0" borderId="0" xfId="0"/>
    <xf numFmtId="3" fontId="0" fillId="0" borderId="0" xfId="0" applyNumberFormat="1"/>
    <xf numFmtId="0" fontId="63" fillId="0" borderId="0" xfId="4" applyFont="1" applyAlignment="1" applyProtection="1">
      <alignment horizontal="center" vertical="center" wrapText="1" readingOrder="1"/>
      <protection locked="0"/>
    </xf>
    <xf numFmtId="4" fontId="63" fillId="0" borderId="0" xfId="4" applyNumberFormat="1" applyFont="1" applyAlignment="1" applyProtection="1">
      <alignment horizontal="right" vertical="center" wrapText="1" readingOrder="1"/>
      <protection locked="0"/>
    </xf>
    <xf numFmtId="10" fontId="64" fillId="0" borderId="0" xfId="4" applyNumberFormat="1" applyFont="1" applyAlignment="1">
      <alignment vertical="center" wrapText="1"/>
    </xf>
    <xf numFmtId="174" fontId="64" fillId="0" borderId="0" xfId="4" applyNumberFormat="1" applyFont="1" applyAlignment="1">
      <alignment horizontal="right" vertical="center" wrapText="1"/>
    </xf>
    <xf numFmtId="10" fontId="64" fillId="0" borderId="0" xfId="4" applyNumberFormat="1" applyFont="1" applyAlignment="1">
      <alignment horizontal="right" vertical="center" wrapText="1"/>
    </xf>
    <xf numFmtId="0" fontId="44" fillId="0" borderId="0" xfId="4" applyFont="1"/>
    <xf numFmtId="9" fontId="0" fillId="0" borderId="0" xfId="2" applyFont="1"/>
    <xf numFmtId="0" fontId="43" fillId="0" borderId="0" xfId="0" applyFont="1"/>
    <xf numFmtId="0" fontId="43" fillId="0" borderId="3" xfId="0" applyFont="1" applyBorder="1"/>
    <xf numFmtId="0" fontId="57" fillId="0" borderId="3" xfId="0" applyFont="1" applyBorder="1" applyAlignment="1">
      <alignment horizontal="center"/>
    </xf>
    <xf numFmtId="9" fontId="43" fillId="0" borderId="3" xfId="2" applyFont="1" applyFill="1" applyBorder="1" applyAlignment="1">
      <alignment horizontal="center" vertical="center" wrapText="1" readingOrder="1"/>
    </xf>
    <xf numFmtId="0" fontId="44" fillId="0" borderId="27" xfId="4" applyFont="1" applyBorder="1" applyAlignment="1">
      <alignment horizontal="center" vertical="center" wrapText="1"/>
    </xf>
    <xf numFmtId="0" fontId="44" fillId="0" borderId="23" xfId="4" applyFont="1" applyBorder="1" applyAlignment="1">
      <alignment horizontal="center" vertical="center"/>
    </xf>
    <xf numFmtId="0" fontId="74" fillId="0" borderId="11" xfId="4" applyFont="1" applyBorder="1" applyAlignment="1">
      <alignment horizontal="center" vertical="center" wrapText="1"/>
    </xf>
    <xf numFmtId="0" fontId="74" fillId="0" borderId="4" xfId="4" applyFont="1" applyBorder="1" applyAlignment="1">
      <alignment horizontal="center" vertical="center" wrapText="1"/>
    </xf>
    <xf numFmtId="0" fontId="74" fillId="0" borderId="4" xfId="4" applyFont="1" applyBorder="1" applyAlignment="1">
      <alignment horizontal="center" wrapText="1"/>
    </xf>
    <xf numFmtId="0" fontId="74" fillId="0" borderId="4" xfId="4" applyFont="1" applyBorder="1" applyAlignment="1">
      <alignment horizontal="center"/>
    </xf>
    <xf numFmtId="0" fontId="48" fillId="0" borderId="0" xfId="4"/>
    <xf numFmtId="9" fontId="43" fillId="0" borderId="0" xfId="0" applyNumberFormat="1" applyFont="1"/>
    <xf numFmtId="43" fontId="43" fillId="0" borderId="0" xfId="1" applyFont="1"/>
    <xf numFmtId="0" fontId="48" fillId="0" borderId="14" xfId="4" applyBorder="1"/>
    <xf numFmtId="0" fontId="54" fillId="0" borderId="13" xfId="26" applyFont="1" applyBorder="1" applyAlignment="1">
      <alignment vertical="center" wrapText="1"/>
    </xf>
    <xf numFmtId="0" fontId="54" fillId="0" borderId="14" xfId="26" applyFont="1" applyBorder="1" applyAlignment="1">
      <alignment vertical="center" wrapText="1"/>
    </xf>
    <xf numFmtId="0" fontId="54" fillId="0" borderId="14" xfId="26" applyFont="1" applyBorder="1" applyAlignment="1">
      <alignment horizontal="center" vertical="center" wrapText="1"/>
    </xf>
    <xf numFmtId="0" fontId="54" fillId="0" borderId="14" xfId="26" applyFont="1" applyBorder="1" applyAlignment="1">
      <alignment horizontal="right" vertical="center" wrapText="1"/>
    </xf>
    <xf numFmtId="0" fontId="54" fillId="0" borderId="19" xfId="26" applyFont="1" applyBorder="1" applyAlignment="1">
      <alignment vertical="center" wrapText="1"/>
    </xf>
    <xf numFmtId="0" fontId="54" fillId="0" borderId="19" xfId="26" applyFont="1" applyBorder="1" applyAlignment="1">
      <alignment horizontal="center" vertical="center" wrapText="1"/>
    </xf>
    <xf numFmtId="0" fontId="54" fillId="0" borderId="20" xfId="26" applyFont="1" applyBorder="1" applyAlignment="1">
      <alignment vertical="center" wrapText="1"/>
    </xf>
    <xf numFmtId="0" fontId="58" fillId="0" borderId="0" xfId="4" applyFont="1" applyAlignment="1" applyProtection="1">
      <alignment horizontal="center" vertical="center" wrapText="1" readingOrder="1"/>
      <protection locked="0"/>
    </xf>
    <xf numFmtId="4" fontId="58" fillId="0" borderId="0" xfId="4" applyNumberFormat="1" applyFont="1" applyAlignment="1" applyProtection="1">
      <alignment horizontal="right" vertical="center" wrapText="1" readingOrder="1"/>
      <protection locked="0"/>
    </xf>
    <xf numFmtId="9" fontId="54" fillId="0" borderId="0" xfId="4" applyNumberFormat="1" applyFont="1" applyAlignment="1">
      <alignment horizontal="center" vertical="center" wrapText="1"/>
    </xf>
    <xf numFmtId="10" fontId="54" fillId="0" borderId="0" xfId="4" applyNumberFormat="1" applyFont="1" applyAlignment="1">
      <alignment horizontal="center" vertical="center" wrapText="1"/>
    </xf>
    <xf numFmtId="4" fontId="44" fillId="0" borderId="0" xfId="4" applyNumberFormat="1" applyFont="1"/>
    <xf numFmtId="43" fontId="44" fillId="0" borderId="0" xfId="4" applyNumberFormat="1" applyFont="1"/>
    <xf numFmtId="43" fontId="44" fillId="0" borderId="0" xfId="4" applyNumberFormat="1" applyFont="1" applyAlignment="1">
      <alignment horizontal="left"/>
    </xf>
    <xf numFmtId="0" fontId="74" fillId="0" borderId="9" xfId="4" applyFont="1" applyBorder="1" applyAlignment="1">
      <alignment horizontal="center"/>
    </xf>
    <xf numFmtId="43" fontId="74" fillId="0" borderId="41" xfId="4" applyNumberFormat="1" applyFont="1" applyBorder="1"/>
    <xf numFmtId="43" fontId="48" fillId="0" borderId="0" xfId="4" applyNumberFormat="1"/>
    <xf numFmtId="178" fontId="43" fillId="0" borderId="0" xfId="0" applyNumberFormat="1" applyFont="1"/>
    <xf numFmtId="173" fontId="0" fillId="0" borderId="0" xfId="0" applyNumberFormat="1"/>
    <xf numFmtId="4" fontId="58" fillId="0" borderId="0" xfId="4" applyNumberFormat="1" applyFont="1" applyAlignment="1" applyProtection="1">
      <alignment horizontal="left" vertical="center" wrapText="1" readingOrder="1"/>
      <protection locked="0"/>
    </xf>
    <xf numFmtId="171" fontId="60" fillId="0" borderId="3" xfId="1" applyNumberFormat="1" applyFont="1" applyFill="1" applyBorder="1" applyAlignment="1" applyProtection="1">
      <alignment horizontal="center" vertical="center" wrapText="1" readingOrder="1"/>
      <protection locked="0"/>
    </xf>
    <xf numFmtId="0" fontId="58" fillId="0" borderId="44" xfId="4" applyFont="1" applyBorder="1" applyAlignment="1" applyProtection="1">
      <alignment horizontal="left" vertical="center" wrapText="1" readingOrder="1"/>
      <protection locked="0"/>
    </xf>
    <xf numFmtId="3" fontId="115" fillId="0" borderId="0" xfId="4" applyNumberFormat="1" applyFont="1" applyAlignment="1">
      <alignment horizontal="right" vertical="center" wrapText="1"/>
    </xf>
    <xf numFmtId="3" fontId="112" fillId="0" borderId="0" xfId="4" applyNumberFormat="1" applyFont="1"/>
    <xf numFmtId="176" fontId="99" fillId="0" borderId="0" xfId="4" applyNumberFormat="1" applyFont="1"/>
    <xf numFmtId="178" fontId="99" fillId="0" borderId="0" xfId="4" applyNumberFormat="1" applyFont="1"/>
    <xf numFmtId="0" fontId="99" fillId="0" borderId="3" xfId="0" applyFont="1" applyBorder="1" applyAlignment="1">
      <alignment horizontal="left" vertical="center" wrapText="1" readingOrder="1"/>
    </xf>
    <xf numFmtId="0" fontId="99" fillId="0" borderId="7" xfId="0" applyFont="1" applyBorder="1" applyAlignment="1">
      <alignment horizontal="left" vertical="center" wrapText="1" readingOrder="1"/>
    </xf>
    <xf numFmtId="9" fontId="96" fillId="0" borderId="3" xfId="2" applyFont="1" applyBorder="1" applyAlignment="1">
      <alignment horizontal="center" vertical="center" wrapText="1" readingOrder="1"/>
    </xf>
    <xf numFmtId="0" fontId="103" fillId="0" borderId="0" xfId="5" applyFont="1"/>
    <xf numFmtId="178" fontId="0" fillId="0" borderId="0" xfId="0" applyNumberFormat="1"/>
    <xf numFmtId="0" fontId="104" fillId="0" borderId="0" xfId="4" applyFont="1" applyAlignment="1">
      <alignment horizontal="center" vertical="center" wrapText="1" readingOrder="1"/>
    </xf>
    <xf numFmtId="9" fontId="106" fillId="0" borderId="0" xfId="2" applyFont="1" applyFill="1" applyBorder="1" applyAlignment="1">
      <alignment horizontal="center" vertical="center" wrapText="1" readingOrder="1"/>
    </xf>
    <xf numFmtId="9" fontId="113" fillId="0" borderId="0" xfId="2" applyFont="1" applyFill="1" applyBorder="1" applyAlignment="1">
      <alignment horizontal="center" vertical="center" wrapText="1" readingOrder="1"/>
    </xf>
    <xf numFmtId="178" fontId="107" fillId="0" borderId="0" xfId="4" applyNumberFormat="1" applyFont="1" applyAlignment="1">
      <alignment horizontal="center" vertical="center" wrapText="1" readingOrder="1"/>
    </xf>
    <xf numFmtId="9" fontId="107" fillId="0" borderId="0" xfId="6" applyFont="1" applyFill="1" applyBorder="1" applyAlignment="1">
      <alignment horizontal="center" vertical="center" wrapText="1" readingOrder="1"/>
    </xf>
    <xf numFmtId="0" fontId="112" fillId="0" borderId="0" xfId="4" applyFont="1"/>
    <xf numFmtId="0" fontId="99" fillId="0" borderId="0" xfId="4" applyFont="1"/>
    <xf numFmtId="0" fontId="105" fillId="0" borderId="0" xfId="4" applyFont="1" applyAlignment="1">
      <alignment horizontal="left" vertical="center" wrapText="1" readingOrder="1"/>
    </xf>
    <xf numFmtId="178" fontId="108" fillId="0" borderId="0" xfId="4" applyNumberFormat="1" applyFont="1" applyAlignment="1">
      <alignment horizontal="right" vertical="center" wrapText="1" readingOrder="1"/>
    </xf>
    <xf numFmtId="3" fontId="108" fillId="0" borderId="0" xfId="4" applyNumberFormat="1" applyFont="1" applyAlignment="1">
      <alignment horizontal="center" vertical="center" wrapText="1" readingOrder="1"/>
    </xf>
    <xf numFmtId="9" fontId="108" fillId="0" borderId="0" xfId="2" applyFont="1" applyFill="1" applyBorder="1" applyAlignment="1">
      <alignment horizontal="center" vertical="center" wrapText="1" readingOrder="1"/>
    </xf>
    <xf numFmtId="178" fontId="106" fillId="0" borderId="0" xfId="4" applyNumberFormat="1" applyFont="1" applyAlignment="1">
      <alignment horizontal="right" vertical="center" wrapText="1" readingOrder="1"/>
    </xf>
    <xf numFmtId="3" fontId="106" fillId="0" borderId="0" xfId="4" applyNumberFormat="1" applyFont="1" applyAlignment="1">
      <alignment horizontal="center" vertical="center" wrapText="1" readingOrder="1"/>
    </xf>
    <xf numFmtId="178" fontId="113" fillId="0" borderId="0" xfId="4" applyNumberFormat="1" applyFont="1" applyAlignment="1">
      <alignment horizontal="right" vertical="center" wrapText="1" readingOrder="1"/>
    </xf>
    <xf numFmtId="3" fontId="113" fillId="0" borderId="0" xfId="4" applyNumberFormat="1" applyFont="1" applyAlignment="1">
      <alignment horizontal="center" vertical="center" wrapText="1" readingOrder="1"/>
    </xf>
    <xf numFmtId="0" fontId="52" fillId="0" borderId="0" xfId="0" applyFont="1" applyAlignment="1">
      <alignment vertical="center" wrapText="1" readingOrder="1"/>
    </xf>
    <xf numFmtId="182" fontId="51" fillId="0" borderId="3" xfId="51" applyNumberFormat="1" applyFont="1" applyBorder="1" applyAlignment="1">
      <alignment horizontal="right" vertical="center" wrapText="1" readingOrder="1"/>
    </xf>
    <xf numFmtId="0" fontId="47" fillId="0" borderId="32" xfId="0" applyFont="1" applyBorder="1" applyAlignment="1">
      <alignment horizontal="left" vertical="center" wrapText="1" readingOrder="1"/>
    </xf>
    <xf numFmtId="0" fontId="118" fillId="0" borderId="0" xfId="5" applyFont="1" applyAlignment="1">
      <alignment horizontal="left"/>
    </xf>
    <xf numFmtId="9" fontId="109" fillId="0" borderId="3" xfId="7" applyFont="1" applyBorder="1" applyAlignment="1">
      <alignment horizontal="center" vertical="center" wrapText="1"/>
    </xf>
    <xf numFmtId="9" fontId="98" fillId="0" borderId="3" xfId="2" applyFont="1" applyBorder="1" applyAlignment="1">
      <alignment horizontal="center" vertical="center" wrapText="1" readingOrder="1"/>
    </xf>
    <xf numFmtId="9" fontId="109" fillId="0" borderId="3" xfId="7" applyFont="1" applyBorder="1" applyAlignment="1">
      <alignment horizontal="center" vertical="center" wrapText="1" readingOrder="1"/>
    </xf>
    <xf numFmtId="9" fontId="109" fillId="4" borderId="3" xfId="7" applyFont="1" applyFill="1" applyBorder="1" applyAlignment="1">
      <alignment horizontal="center" vertical="center" wrapText="1"/>
    </xf>
    <xf numFmtId="0" fontId="48" fillId="0" borderId="0" xfId="4" applyAlignment="1">
      <alignment horizontal="center"/>
    </xf>
    <xf numFmtId="172" fontId="111" fillId="0" borderId="0" xfId="6" applyNumberFormat="1" applyFont="1" applyFill="1" applyBorder="1" applyAlignment="1">
      <alignment horizontal="center" vertical="center" wrapText="1" readingOrder="1"/>
    </xf>
    <xf numFmtId="0" fontId="103" fillId="0" borderId="0" xfId="5" applyFont="1" applyAlignment="1">
      <alignment horizontal="left"/>
    </xf>
    <xf numFmtId="177" fontId="71" fillId="0" borderId="0" xfId="0" applyNumberFormat="1" applyFont="1" applyAlignment="1">
      <alignment horizontal="center"/>
    </xf>
    <xf numFmtId="0" fontId="7" fillId="0" borderId="15" xfId="546" applyBorder="1"/>
    <xf numFmtId="168" fontId="48" fillId="0" borderId="0" xfId="547" applyFont="1" applyFill="1"/>
    <xf numFmtId="0" fontId="60" fillId="0" borderId="44" xfId="4" applyFont="1" applyBorder="1" applyAlignment="1" applyProtection="1">
      <alignment horizontal="left" vertical="center" wrapText="1" readingOrder="1"/>
      <protection locked="0"/>
    </xf>
    <xf numFmtId="168" fontId="44" fillId="0" borderId="0" xfId="547" applyFont="1" applyFill="1"/>
    <xf numFmtId="43" fontId="58" fillId="0" borderId="0" xfId="548" applyFont="1" applyFill="1" applyBorder="1" applyAlignment="1" applyProtection="1">
      <alignment horizontal="right" vertical="center" wrapText="1" readingOrder="1"/>
      <protection locked="0"/>
    </xf>
    <xf numFmtId="10" fontId="58" fillId="0" borderId="0" xfId="549" applyNumberFormat="1" applyFont="1" applyFill="1" applyBorder="1" applyAlignment="1" applyProtection="1">
      <alignment horizontal="right" vertical="center" wrapText="1" readingOrder="1"/>
      <protection locked="0"/>
    </xf>
    <xf numFmtId="43" fontId="54" fillId="0" borderId="0" xfId="548" applyFont="1" applyFill="1" applyBorder="1" applyAlignment="1">
      <alignment vertical="center" wrapText="1"/>
    </xf>
    <xf numFmtId="43" fontId="54" fillId="0" borderId="0" xfId="548" applyFont="1" applyFill="1" applyBorder="1" applyAlignment="1">
      <alignment horizontal="right" vertical="center" wrapText="1"/>
    </xf>
    <xf numFmtId="0" fontId="14" fillId="0" borderId="0" xfId="546" applyFont="1" applyAlignment="1">
      <alignment horizontal="left"/>
    </xf>
    <xf numFmtId="168" fontId="14" fillId="0" borderId="0" xfId="547" applyFont="1" applyFill="1" applyBorder="1"/>
    <xf numFmtId="43" fontId="46" fillId="0" borderId="49" xfId="548" applyFont="1" applyBorder="1"/>
    <xf numFmtId="0" fontId="14" fillId="0" borderId="0" xfId="546" applyFont="1" applyAlignment="1">
      <alignment horizontal="left" indent="1"/>
    </xf>
    <xf numFmtId="43" fontId="46" fillId="0" borderId="53" xfId="548" applyFont="1" applyBorder="1"/>
    <xf numFmtId="43" fontId="46" fillId="0" borderId="53" xfId="548" applyFont="1" applyFill="1" applyBorder="1"/>
    <xf numFmtId="0" fontId="68" fillId="6" borderId="64" xfId="546" applyFont="1" applyFill="1" applyBorder="1" applyAlignment="1">
      <alignment horizontal="left"/>
    </xf>
    <xf numFmtId="0" fontId="72" fillId="6" borderId="64" xfId="546" applyFont="1" applyFill="1" applyBorder="1"/>
    <xf numFmtId="168" fontId="68" fillId="6" borderId="64" xfId="547" applyFont="1" applyFill="1" applyBorder="1"/>
    <xf numFmtId="168" fontId="48" fillId="0" borderId="0" xfId="547" applyFont="1"/>
    <xf numFmtId="43" fontId="48" fillId="0" borderId="0" xfId="4" applyNumberFormat="1" applyAlignment="1">
      <alignment horizontal="left"/>
    </xf>
    <xf numFmtId="0" fontId="48" fillId="0" borderId="0" xfId="4" applyAlignment="1">
      <alignment horizontal="left"/>
    </xf>
    <xf numFmtId="181" fontId="44" fillId="0" borderId="0" xfId="4" applyNumberFormat="1" applyFont="1" applyAlignment="1">
      <alignment horizontal="left"/>
    </xf>
    <xf numFmtId="9" fontId="50" fillId="0" borderId="3" xfId="0" applyNumberFormat="1" applyFont="1" applyBorder="1" applyAlignment="1">
      <alignment horizontal="center" vertical="center" wrapText="1" readingOrder="1"/>
    </xf>
    <xf numFmtId="0" fontId="123" fillId="0" borderId="0" xfId="0" applyFont="1" applyAlignment="1">
      <alignment horizontal="center" vertical="center"/>
    </xf>
    <xf numFmtId="9" fontId="125" fillId="0" borderId="75" xfId="0" applyNumberFormat="1" applyFont="1" applyBorder="1" applyAlignment="1">
      <alignment horizontal="center" vertical="center" wrapText="1" readingOrder="1"/>
    </xf>
    <xf numFmtId="0" fontId="127" fillId="0" borderId="0" xfId="0" applyFont="1"/>
    <xf numFmtId="0" fontId="128" fillId="0" borderId="0" xfId="0" applyFont="1"/>
    <xf numFmtId="0" fontId="129" fillId="0" borderId="0" xfId="0" applyFont="1"/>
    <xf numFmtId="0" fontId="87" fillId="0" borderId="0" xfId="0" applyFont="1"/>
    <xf numFmtId="0" fontId="130" fillId="0" borderId="0" xfId="0" applyFont="1"/>
    <xf numFmtId="0" fontId="131" fillId="0" borderId="0" xfId="0" applyFont="1"/>
    <xf numFmtId="0" fontId="57" fillId="39" borderId="3" xfId="0" applyFont="1" applyFill="1" applyBorder="1" applyAlignment="1">
      <alignment horizontal="center"/>
    </xf>
    <xf numFmtId="0" fontId="133" fillId="0" borderId="0" xfId="0" applyFont="1"/>
    <xf numFmtId="1" fontId="0" fillId="0" borderId="0" xfId="0" applyNumberFormat="1"/>
    <xf numFmtId="9" fontId="43" fillId="0" borderId="0" xfId="2" applyFont="1" applyFill="1" applyBorder="1" applyAlignment="1">
      <alignment horizontal="center" vertical="center" wrapText="1" readingOrder="1"/>
    </xf>
    <xf numFmtId="0" fontId="60" fillId="0" borderId="48" xfId="4" applyFont="1" applyBorder="1" applyAlignment="1" applyProtection="1">
      <alignment horizontal="left" vertical="center" wrapText="1" readingOrder="1"/>
      <protection locked="0"/>
    </xf>
    <xf numFmtId="0" fontId="65" fillId="0" borderId="32" xfId="0" applyFont="1" applyBorder="1" applyAlignment="1">
      <alignment horizontal="left" vertical="center" wrapText="1" readingOrder="1"/>
    </xf>
    <xf numFmtId="0" fontId="134" fillId="0" borderId="0" xfId="0" applyFont="1"/>
    <xf numFmtId="0" fontId="73" fillId="0" borderId="52" xfId="4" applyFont="1" applyBorder="1" applyAlignment="1" applyProtection="1">
      <alignment horizontal="center" vertical="center" wrapText="1" readingOrder="1"/>
      <protection locked="0"/>
    </xf>
    <xf numFmtId="0" fontId="73" fillId="0" borderId="47" xfId="4" applyFont="1" applyBorder="1" applyAlignment="1" applyProtection="1">
      <alignment horizontal="center" vertical="center" wrapText="1" readingOrder="1"/>
      <protection locked="0"/>
    </xf>
    <xf numFmtId="173" fontId="135" fillId="0" borderId="52" xfId="4" applyNumberFormat="1" applyFont="1" applyBorder="1" applyAlignment="1" applyProtection="1">
      <alignment horizontal="right" vertical="center" wrapText="1" readingOrder="1"/>
      <protection locked="0"/>
    </xf>
    <xf numFmtId="173" fontId="135" fillId="0" borderId="47" xfId="4" applyNumberFormat="1" applyFont="1" applyBorder="1" applyAlignment="1" applyProtection="1">
      <alignment horizontal="right" vertical="center" wrapText="1" readingOrder="1"/>
      <protection locked="0"/>
    </xf>
    <xf numFmtId="173" fontId="135" fillId="0" borderId="3" xfId="4" applyNumberFormat="1" applyFont="1" applyBorder="1" applyAlignment="1" applyProtection="1">
      <alignment horizontal="right" vertical="center" wrapText="1" readingOrder="1"/>
      <protection locked="0"/>
    </xf>
    <xf numFmtId="9" fontId="136" fillId="0" borderId="3" xfId="7" applyFont="1" applyBorder="1" applyAlignment="1">
      <alignment horizontal="right" vertical="center" wrapText="1" readingOrder="1"/>
    </xf>
    <xf numFmtId="173" fontId="136" fillId="0" borderId="3" xfId="1" applyNumberFormat="1" applyFont="1" applyBorder="1" applyAlignment="1">
      <alignment horizontal="right" vertical="center" wrapText="1" readingOrder="1"/>
    </xf>
    <xf numFmtId="173" fontId="55" fillId="0" borderId="3" xfId="4" applyNumberFormat="1" applyFont="1" applyBorder="1" applyAlignment="1" applyProtection="1">
      <alignment horizontal="right" vertical="center" wrapText="1" readingOrder="1"/>
      <protection locked="0"/>
    </xf>
    <xf numFmtId="9" fontId="136" fillId="0" borderId="3" xfId="4" applyNumberFormat="1" applyFont="1" applyBorder="1" applyAlignment="1">
      <alignment horizontal="right" vertical="center" wrapText="1" readingOrder="1"/>
    </xf>
    <xf numFmtId="173" fontId="73" fillId="0" borderId="3" xfId="4" applyNumberFormat="1" applyFont="1" applyBorder="1" applyAlignment="1" applyProtection="1">
      <alignment horizontal="right" vertical="center" wrapText="1" readingOrder="1"/>
      <protection locked="0"/>
    </xf>
    <xf numFmtId="173" fontId="48" fillId="0" borderId="3" xfId="1" applyNumberFormat="1" applyFont="1" applyBorder="1" applyAlignment="1">
      <alignment horizontal="right" vertical="center" wrapText="1" readingOrder="1"/>
    </xf>
    <xf numFmtId="173" fontId="44" fillId="0" borderId="3" xfId="4" applyNumberFormat="1" applyFont="1" applyBorder="1" applyAlignment="1" applyProtection="1">
      <alignment horizontal="right" vertical="center" wrapText="1" readingOrder="1"/>
      <protection locked="0"/>
    </xf>
    <xf numFmtId="3" fontId="135" fillId="0" borderId="3" xfId="4" applyNumberFormat="1" applyFont="1" applyBorder="1" applyAlignment="1" applyProtection="1">
      <alignment horizontal="center" vertical="center" wrapText="1" readingOrder="1"/>
      <protection locked="0"/>
    </xf>
    <xf numFmtId="3" fontId="135" fillId="0" borderId="32" xfId="4" applyNumberFormat="1" applyFont="1" applyBorder="1" applyAlignment="1" applyProtection="1">
      <alignment horizontal="center" vertical="center" wrapText="1" readingOrder="1"/>
      <protection locked="0"/>
    </xf>
    <xf numFmtId="9" fontId="136" fillId="0" borderId="33" xfId="7" applyFont="1" applyBorder="1" applyAlignment="1">
      <alignment horizontal="right" vertical="center" wrapText="1" readingOrder="1"/>
    </xf>
    <xf numFmtId="9" fontId="136" fillId="0" borderId="33" xfId="4" applyNumberFormat="1" applyFont="1" applyBorder="1" applyAlignment="1">
      <alignment horizontal="right" vertical="center" wrapText="1" readingOrder="1"/>
    </xf>
    <xf numFmtId="3" fontId="73" fillId="0" borderId="32" xfId="4" applyNumberFormat="1" applyFont="1" applyBorder="1" applyAlignment="1" applyProtection="1">
      <alignment horizontal="center" vertical="center" wrapText="1" readingOrder="1"/>
      <protection locked="0"/>
    </xf>
    <xf numFmtId="0" fontId="73" fillId="0" borderId="32" xfId="4" applyFont="1" applyBorder="1" applyAlignment="1" applyProtection="1">
      <alignment horizontal="center" vertical="center" wrapText="1" readingOrder="1"/>
      <protection locked="0"/>
    </xf>
    <xf numFmtId="0" fontId="73" fillId="0" borderId="30" xfId="4" applyFont="1" applyBorder="1" applyAlignment="1" applyProtection="1">
      <alignment horizontal="center" vertical="center" wrapText="1" readingOrder="1"/>
      <protection locked="0"/>
    </xf>
    <xf numFmtId="173" fontId="73" fillId="0" borderId="7" xfId="4" applyNumberFormat="1" applyFont="1" applyBorder="1" applyAlignment="1" applyProtection="1">
      <alignment horizontal="right" vertical="center" wrapText="1" readingOrder="1"/>
      <protection locked="0"/>
    </xf>
    <xf numFmtId="173" fontId="48" fillId="0" borderId="7" xfId="1" applyNumberFormat="1" applyFont="1" applyBorder="1" applyAlignment="1">
      <alignment horizontal="right" vertical="center" wrapText="1" readingOrder="1"/>
    </xf>
    <xf numFmtId="3" fontId="73" fillId="0" borderId="30" xfId="4" applyNumberFormat="1" applyFont="1" applyBorder="1" applyAlignment="1" applyProtection="1">
      <alignment horizontal="center" vertical="center" wrapText="1" readingOrder="1"/>
      <protection locked="0"/>
    </xf>
    <xf numFmtId="3" fontId="135" fillId="0" borderId="7" xfId="4" applyNumberFormat="1" applyFont="1" applyBorder="1" applyAlignment="1" applyProtection="1">
      <alignment horizontal="center" vertical="center" wrapText="1" readingOrder="1"/>
      <protection locked="0"/>
    </xf>
    <xf numFmtId="173" fontId="135" fillId="0" borderId="7" xfId="4" applyNumberFormat="1" applyFont="1" applyBorder="1" applyAlignment="1" applyProtection="1">
      <alignment horizontal="right" vertical="center" wrapText="1" readingOrder="1"/>
      <protection locked="0"/>
    </xf>
    <xf numFmtId="9" fontId="136" fillId="0" borderId="7" xfId="7" applyFont="1" applyBorder="1" applyAlignment="1">
      <alignment horizontal="center" vertical="center" wrapText="1" readingOrder="1"/>
    </xf>
    <xf numFmtId="9" fontId="136" fillId="0" borderId="3" xfId="7" applyFont="1" applyBorder="1" applyAlignment="1">
      <alignment horizontal="center" vertical="center" wrapText="1" readingOrder="1"/>
    </xf>
    <xf numFmtId="9" fontId="136" fillId="0" borderId="3" xfId="4" applyNumberFormat="1" applyFont="1" applyBorder="1" applyAlignment="1">
      <alignment horizontal="center" vertical="center" wrapText="1" readingOrder="1"/>
    </xf>
    <xf numFmtId="9" fontId="136" fillId="0" borderId="31" xfId="7" applyFont="1" applyBorder="1" applyAlignment="1">
      <alignment horizontal="center" vertical="center" wrapText="1" readingOrder="1"/>
    </xf>
    <xf numFmtId="9" fontId="136" fillId="0" borderId="33" xfId="7" applyFont="1" applyBorder="1" applyAlignment="1">
      <alignment horizontal="center" vertical="center" wrapText="1" readingOrder="1"/>
    </xf>
    <xf numFmtId="9" fontId="136" fillId="0" borderId="33" xfId="4" applyNumberFormat="1" applyFont="1" applyBorder="1" applyAlignment="1">
      <alignment horizontal="center" vertical="center" wrapText="1" readingOrder="1"/>
    </xf>
    <xf numFmtId="9" fontId="48" fillId="0" borderId="7" xfId="7" applyFont="1" applyBorder="1" applyAlignment="1">
      <alignment horizontal="center" vertical="center" wrapText="1" readingOrder="1"/>
    </xf>
    <xf numFmtId="9" fontId="48" fillId="0" borderId="3" xfId="7" applyFont="1" applyBorder="1" applyAlignment="1">
      <alignment horizontal="center" vertical="center" wrapText="1" readingOrder="1"/>
    </xf>
    <xf numFmtId="9" fontId="48" fillId="0" borderId="31" xfId="7" applyFont="1" applyBorder="1" applyAlignment="1">
      <alignment horizontal="center" vertical="center" wrapText="1" readingOrder="1"/>
    </xf>
    <xf numFmtId="9" fontId="48" fillId="0" borderId="33" xfId="7" applyFont="1" applyBorder="1" applyAlignment="1">
      <alignment horizontal="center" vertical="center" wrapText="1" readingOrder="1"/>
    </xf>
    <xf numFmtId="9" fontId="136" fillId="0" borderId="51" xfId="7" applyFont="1" applyBorder="1" applyAlignment="1">
      <alignment horizontal="center" vertical="center" wrapText="1" readingOrder="1"/>
    </xf>
    <xf numFmtId="9" fontId="136" fillId="0" borderId="49" xfId="7" applyFont="1" applyBorder="1" applyAlignment="1">
      <alignment horizontal="center" vertical="center" wrapText="1" readingOrder="1"/>
    </xf>
    <xf numFmtId="9" fontId="136" fillId="0" borderId="10" xfId="7" applyFont="1" applyBorder="1" applyAlignment="1">
      <alignment horizontal="center" vertical="center" wrapText="1" readingOrder="1"/>
    </xf>
    <xf numFmtId="9" fontId="136" fillId="0" borderId="53" xfId="7" applyFont="1" applyBorder="1" applyAlignment="1">
      <alignment horizontal="center" vertical="center" wrapText="1" readingOrder="1"/>
    </xf>
    <xf numFmtId="9" fontId="135" fillId="0" borderId="47" xfId="2" applyFont="1" applyBorder="1" applyAlignment="1" applyProtection="1">
      <alignment horizontal="center" vertical="center" wrapText="1" readingOrder="1"/>
      <protection locked="0"/>
    </xf>
    <xf numFmtId="0" fontId="73" fillId="0" borderId="36" xfId="4" applyFont="1" applyBorder="1" applyAlignment="1" applyProtection="1">
      <alignment horizontal="center" vertical="center" wrapText="1" readingOrder="1"/>
      <protection locked="0"/>
    </xf>
    <xf numFmtId="182" fontId="135" fillId="0" borderId="37" xfId="51" applyNumberFormat="1" applyFont="1" applyBorder="1" applyAlignment="1" applyProtection="1">
      <alignment horizontal="center" vertical="center" wrapText="1" readingOrder="1"/>
      <protection locked="0"/>
    </xf>
    <xf numFmtId="182" fontId="135" fillId="0" borderId="37" xfId="51" applyNumberFormat="1" applyFont="1" applyBorder="1" applyAlignment="1" applyProtection="1">
      <alignment horizontal="right" vertical="center" wrapText="1" readingOrder="1"/>
      <protection locked="0"/>
    </xf>
    <xf numFmtId="9" fontId="136" fillId="0" borderId="37" xfId="7" applyFont="1" applyBorder="1" applyAlignment="1">
      <alignment horizontal="right" vertical="center" wrapText="1" readingOrder="1"/>
    </xf>
    <xf numFmtId="173" fontId="136" fillId="0" borderId="37" xfId="1" applyNumberFormat="1" applyFont="1" applyBorder="1" applyAlignment="1">
      <alignment horizontal="right" vertical="center" wrapText="1" readingOrder="1"/>
    </xf>
    <xf numFmtId="182" fontId="136" fillId="0" borderId="37" xfId="51" applyNumberFormat="1" applyFont="1" applyBorder="1" applyAlignment="1">
      <alignment horizontal="right" vertical="center" wrapText="1" readingOrder="1"/>
    </xf>
    <xf numFmtId="9" fontId="136" fillId="0" borderId="38" xfId="7" applyFont="1" applyBorder="1" applyAlignment="1">
      <alignment horizontal="right" vertical="center" wrapText="1" readingOrder="1"/>
    </xf>
    <xf numFmtId="182" fontId="135" fillId="0" borderId="3" xfId="51" applyNumberFormat="1" applyFont="1" applyBorder="1" applyAlignment="1" applyProtection="1">
      <alignment horizontal="center" vertical="center" wrapText="1" readingOrder="1"/>
      <protection locked="0"/>
    </xf>
    <xf numFmtId="182" fontId="135" fillId="0" borderId="3" xfId="51" applyNumberFormat="1" applyFont="1" applyBorder="1" applyAlignment="1" applyProtection="1">
      <alignment horizontal="right" vertical="center" wrapText="1" readingOrder="1"/>
      <protection locked="0"/>
    </xf>
    <xf numFmtId="182" fontId="136" fillId="0" borderId="3" xfId="51" applyNumberFormat="1" applyFont="1" applyBorder="1" applyAlignment="1">
      <alignment horizontal="right" vertical="center" wrapText="1" readingOrder="1"/>
    </xf>
    <xf numFmtId="182" fontId="70" fillId="0" borderId="3" xfId="51" applyNumberFormat="1" applyFont="1" applyBorder="1" applyAlignment="1" applyProtection="1">
      <alignment horizontal="right" vertical="center" wrapText="1" readingOrder="1"/>
      <protection locked="0"/>
    </xf>
    <xf numFmtId="0" fontId="58" fillId="0" borderId="74" xfId="4" applyFont="1" applyBorder="1" applyAlignment="1" applyProtection="1">
      <alignment horizontal="left" vertical="center" wrapText="1" readingOrder="1"/>
      <protection locked="0"/>
    </xf>
    <xf numFmtId="0" fontId="58" fillId="0" borderId="6" xfId="4" applyFont="1" applyBorder="1" applyAlignment="1" applyProtection="1">
      <alignment horizontal="left" vertical="center" wrapText="1" readingOrder="1"/>
      <protection locked="0"/>
    </xf>
    <xf numFmtId="182" fontId="60" fillId="0" borderId="6" xfId="51" applyNumberFormat="1" applyFont="1" applyFill="1" applyBorder="1" applyAlignment="1" applyProtection="1">
      <alignment horizontal="center" vertical="center" wrapText="1" readingOrder="1"/>
      <protection locked="0"/>
    </xf>
    <xf numFmtId="182" fontId="60" fillId="0" borderId="6" xfId="51" applyNumberFormat="1" applyFont="1" applyFill="1" applyBorder="1" applyAlignment="1" applyProtection="1">
      <alignment vertical="center" wrapText="1" readingOrder="1"/>
      <protection locked="0"/>
    </xf>
    <xf numFmtId="182" fontId="49" fillId="0" borderId="6" xfId="51" applyNumberFormat="1" applyFont="1" applyBorder="1" applyAlignment="1">
      <alignment vertical="center" wrapText="1"/>
    </xf>
    <xf numFmtId="43" fontId="49" fillId="0" borderId="6" xfId="550" applyFont="1" applyBorder="1" applyAlignment="1">
      <alignment horizontal="right" vertical="center" wrapText="1"/>
    </xf>
    <xf numFmtId="10" fontId="49" fillId="0" borderId="6" xfId="551" applyNumberFormat="1" applyFont="1" applyBorder="1" applyAlignment="1">
      <alignment horizontal="right" vertical="center" wrapText="1"/>
    </xf>
    <xf numFmtId="10" fontId="49" fillId="0" borderId="6" xfId="4" applyNumberFormat="1" applyFont="1" applyBorder="1" applyAlignment="1">
      <alignment horizontal="center" vertical="center" wrapText="1"/>
    </xf>
    <xf numFmtId="182" fontId="60" fillId="0" borderId="6" xfId="51" applyNumberFormat="1" applyFont="1" applyFill="1" applyBorder="1" applyAlignment="1" applyProtection="1">
      <alignment horizontal="right" vertical="center" wrapText="1" readingOrder="1"/>
      <protection locked="0"/>
    </xf>
    <xf numFmtId="171" fontId="49" fillId="0" borderId="6" xfId="550" applyNumberFormat="1" applyFont="1" applyBorder="1" applyAlignment="1">
      <alignment horizontal="right" vertical="center" wrapText="1"/>
    </xf>
    <xf numFmtId="10" fontId="49" fillId="0" borderId="59" xfId="4" applyNumberFormat="1" applyFont="1" applyBorder="1" applyAlignment="1">
      <alignment horizontal="center" vertical="center" wrapText="1"/>
    </xf>
    <xf numFmtId="182" fontId="61" fillId="5" borderId="25" xfId="51" applyNumberFormat="1" applyFont="1" applyFill="1" applyBorder="1" applyAlignment="1" applyProtection="1">
      <alignment horizontal="center" vertical="center" wrapText="1" readingOrder="1"/>
      <protection locked="0"/>
    </xf>
    <xf numFmtId="43" fontId="61" fillId="5" borderId="25" xfId="550" applyFont="1" applyFill="1" applyBorder="1" applyAlignment="1" applyProtection="1">
      <alignment horizontal="right" vertical="center" wrapText="1" readingOrder="1"/>
      <protection locked="0"/>
    </xf>
    <xf numFmtId="9" fontId="45" fillId="5" borderId="25" xfId="4" applyNumberFormat="1" applyFont="1" applyFill="1" applyBorder="1" applyAlignment="1">
      <alignment horizontal="center" vertical="center" wrapText="1"/>
    </xf>
    <xf numFmtId="182" fontId="45" fillId="5" borderId="25" xfId="51" applyNumberFormat="1" applyFont="1" applyFill="1" applyBorder="1" applyAlignment="1">
      <alignment vertical="center" wrapText="1"/>
    </xf>
    <xf numFmtId="171" fontId="45" fillId="5" borderId="25" xfId="550" applyNumberFormat="1" applyFont="1" applyFill="1" applyBorder="1" applyAlignment="1">
      <alignment horizontal="right" vertical="center" wrapText="1"/>
    </xf>
    <xf numFmtId="9" fontId="45" fillId="5" borderId="26" xfId="4" applyNumberFormat="1" applyFont="1" applyFill="1" applyBorder="1" applyAlignment="1">
      <alignment horizontal="center" vertical="center" wrapText="1"/>
    </xf>
    <xf numFmtId="171" fontId="56" fillId="0" borderId="0" xfId="548" applyNumberFormat="1" applyFont="1" applyFill="1" applyBorder="1" applyAlignment="1" applyProtection="1">
      <alignment horizontal="right" vertical="center" wrapText="1" readingOrder="1"/>
      <protection locked="0"/>
    </xf>
    <xf numFmtId="0" fontId="62" fillId="0" borderId="21" xfId="4" applyFont="1" applyBorder="1" applyAlignment="1" applyProtection="1">
      <alignment horizontal="center" vertical="center" wrapText="1" readingOrder="1"/>
      <protection locked="0"/>
    </xf>
    <xf numFmtId="0" fontId="62" fillId="0" borderId="24" xfId="4" applyFont="1" applyBorder="1" applyAlignment="1" applyProtection="1">
      <alignment horizontal="center" vertical="center" wrapText="1" readingOrder="1"/>
      <protection locked="0"/>
    </xf>
    <xf numFmtId="175" fontId="62" fillId="0" borderId="25" xfId="4" applyNumberFormat="1" applyFont="1" applyBorder="1" applyAlignment="1" applyProtection="1">
      <alignment horizontal="center" vertical="center" wrapText="1" readingOrder="1"/>
      <protection locked="0"/>
    </xf>
    <xf numFmtId="0" fontId="62" fillId="0" borderId="25" xfId="4" applyFont="1" applyBorder="1" applyAlignment="1" applyProtection="1">
      <alignment horizontal="center" vertical="center" wrapText="1" readingOrder="1"/>
      <protection locked="0"/>
    </xf>
    <xf numFmtId="0" fontId="55" fillId="0" borderId="25" xfId="4" applyFont="1" applyBorder="1" applyAlignment="1">
      <alignment horizontal="center" vertical="center" wrapText="1"/>
    </xf>
    <xf numFmtId="0" fontId="55" fillId="0" borderId="26" xfId="4" applyFont="1" applyBorder="1" applyAlignment="1">
      <alignment horizontal="center" vertical="center" wrapText="1"/>
    </xf>
    <xf numFmtId="182" fontId="43" fillId="0" borderId="3" xfId="51" applyNumberFormat="1" applyFont="1" applyBorder="1" applyAlignment="1">
      <alignment horizontal="right" vertical="center" wrapText="1" readingOrder="1"/>
    </xf>
    <xf numFmtId="167" fontId="43" fillId="0" borderId="3" xfId="51" applyNumberFormat="1" applyFont="1" applyBorder="1" applyAlignment="1">
      <alignment horizontal="right" vertical="center" wrapText="1" readingOrder="1"/>
    </xf>
    <xf numFmtId="9" fontId="43" fillId="0" borderId="3" xfId="0" applyNumberFormat="1" applyFont="1" applyBorder="1" applyAlignment="1">
      <alignment horizontal="right" vertical="center" wrapText="1" readingOrder="1"/>
    </xf>
    <xf numFmtId="173" fontId="43" fillId="0" borderId="3" xfId="51" applyNumberFormat="1" applyFont="1" applyBorder="1" applyAlignment="1">
      <alignment horizontal="right" vertical="center" wrapText="1" readingOrder="1"/>
    </xf>
    <xf numFmtId="9" fontId="43" fillId="0" borderId="3" xfId="2" applyFont="1" applyBorder="1" applyAlignment="1">
      <alignment horizontal="right" vertical="center" wrapText="1" readingOrder="1"/>
    </xf>
    <xf numFmtId="0" fontId="65" fillId="0" borderId="30" xfId="0" applyFont="1" applyBorder="1" applyAlignment="1">
      <alignment horizontal="left" vertical="center" wrapText="1" readingOrder="1"/>
    </xf>
    <xf numFmtId="182" fontId="51" fillId="0" borderId="7" xfId="51" applyNumberFormat="1" applyFont="1" applyBorder="1" applyAlignment="1">
      <alignment horizontal="right" vertical="center" wrapText="1" readingOrder="1"/>
    </xf>
    <xf numFmtId="182" fontId="43" fillId="0" borderId="7" xfId="51" applyNumberFormat="1" applyFont="1" applyBorder="1" applyAlignment="1">
      <alignment horizontal="right" vertical="center" wrapText="1" readingOrder="1"/>
    </xf>
    <xf numFmtId="167" fontId="43" fillId="0" borderId="7" xfId="51" applyNumberFormat="1" applyFont="1" applyBorder="1" applyAlignment="1">
      <alignment horizontal="right" vertical="center" wrapText="1" readingOrder="1"/>
    </xf>
    <xf numFmtId="9" fontId="43" fillId="0" borderId="7" xfId="0" applyNumberFormat="1" applyFont="1" applyBorder="1" applyAlignment="1">
      <alignment horizontal="right" vertical="center" wrapText="1" readingOrder="1"/>
    </xf>
    <xf numFmtId="173" fontId="43" fillId="0" borderId="7" xfId="51" applyNumberFormat="1" applyFont="1" applyBorder="1" applyAlignment="1">
      <alignment horizontal="right" vertical="center" wrapText="1" readingOrder="1"/>
    </xf>
    <xf numFmtId="0" fontId="0" fillId="0" borderId="0" xfId="0" applyAlignment="1">
      <alignment horizontal="left"/>
    </xf>
    <xf numFmtId="9" fontId="140" fillId="41" borderId="79" xfId="0" applyNumberFormat="1" applyFont="1" applyFill="1" applyBorder="1" applyAlignment="1">
      <alignment horizontal="center" vertical="center" wrapText="1" readingOrder="1"/>
    </xf>
    <xf numFmtId="0" fontId="139" fillId="41" borderId="79" xfId="0" applyFont="1" applyFill="1" applyBorder="1" applyAlignment="1">
      <alignment horizontal="left" vertical="center" wrapText="1" readingOrder="1"/>
    </xf>
    <xf numFmtId="22" fontId="0" fillId="0" borderId="0" xfId="0" applyNumberFormat="1"/>
    <xf numFmtId="0" fontId="0" fillId="4" borderId="0" xfId="0" applyFill="1"/>
    <xf numFmtId="9" fontId="136" fillId="0" borderId="3" xfId="2" applyFont="1" applyFill="1" applyBorder="1" applyAlignment="1">
      <alignment horizontal="center" vertical="center" wrapText="1" readingOrder="1"/>
    </xf>
    <xf numFmtId="0" fontId="118" fillId="0" borderId="0" xfId="5" applyFont="1" applyAlignment="1">
      <alignment horizontal="center"/>
    </xf>
    <xf numFmtId="0" fontId="103" fillId="0" borderId="0" xfId="5" applyFont="1" applyAlignment="1">
      <alignment horizontal="center"/>
    </xf>
    <xf numFmtId="178" fontId="108" fillId="0" borderId="0" xfId="4" applyNumberFormat="1" applyFont="1" applyAlignment="1">
      <alignment horizontal="center" vertical="center" wrapText="1" readingOrder="1"/>
    </xf>
    <xf numFmtId="178" fontId="106" fillId="0" borderId="0" xfId="4" applyNumberFormat="1" applyFont="1" applyAlignment="1">
      <alignment horizontal="center" vertical="center" wrapText="1" readingOrder="1"/>
    </xf>
    <xf numFmtId="0" fontId="0" fillId="0" borderId="0" xfId="0" applyAlignment="1">
      <alignment horizontal="center"/>
    </xf>
    <xf numFmtId="178" fontId="113" fillId="0" borderId="0" xfId="4" applyNumberFormat="1" applyFont="1" applyAlignment="1">
      <alignment horizontal="center" vertical="center" wrapText="1" readingOrder="1"/>
    </xf>
    <xf numFmtId="9" fontId="61" fillId="5" borderId="25" xfId="551" applyFont="1" applyFill="1" applyBorder="1" applyAlignment="1" applyProtection="1">
      <alignment horizontal="right" vertical="center" wrapText="1" readingOrder="1"/>
      <protection locked="0"/>
    </xf>
    <xf numFmtId="182" fontId="0" fillId="0" borderId="0" xfId="0" applyNumberFormat="1"/>
    <xf numFmtId="180" fontId="0" fillId="0" borderId="0" xfId="0" applyNumberFormat="1"/>
    <xf numFmtId="182" fontId="118" fillId="0" borderId="0" xfId="5" applyNumberFormat="1" applyFont="1" applyAlignment="1">
      <alignment horizontal="left"/>
    </xf>
    <xf numFmtId="0" fontId="42" fillId="0" borderId="32" xfId="0" applyFont="1" applyBorder="1" applyAlignment="1">
      <alignment vertical="center" wrapText="1" readingOrder="1"/>
    </xf>
    <xf numFmtId="173" fontId="67" fillId="0" borderId="3" xfId="51" applyNumberFormat="1" applyFont="1" applyFill="1" applyBorder="1" applyAlignment="1">
      <alignment horizontal="right" vertical="center" wrapText="1" readingOrder="1"/>
    </xf>
    <xf numFmtId="173" fontId="137" fillId="0" borderId="3" xfId="51" applyNumberFormat="1" applyFont="1" applyFill="1" applyBorder="1" applyAlignment="1">
      <alignment horizontal="right" vertical="center" wrapText="1" readingOrder="1"/>
    </xf>
    <xf numFmtId="182" fontId="137" fillId="0" borderId="3" xfId="51" applyNumberFormat="1" applyFont="1" applyFill="1" applyBorder="1" applyAlignment="1">
      <alignment horizontal="right" vertical="center" wrapText="1" readingOrder="1"/>
    </xf>
    <xf numFmtId="9" fontId="137" fillId="0" borderId="3" xfId="2" applyFont="1" applyFill="1" applyBorder="1" applyAlignment="1">
      <alignment horizontal="right" vertical="center" wrapText="1" readingOrder="1"/>
    </xf>
    <xf numFmtId="171" fontId="0" fillId="0" borderId="0" xfId="1" applyNumberFormat="1" applyFont="1"/>
    <xf numFmtId="9" fontId="57" fillId="0" borderId="3" xfId="2" applyFont="1" applyFill="1" applyBorder="1" applyAlignment="1">
      <alignment horizontal="center" vertical="center" wrapText="1" readingOrder="1"/>
    </xf>
    <xf numFmtId="166" fontId="150" fillId="4" borderId="0" xfId="0" applyNumberFormat="1" applyFont="1" applyFill="1" applyAlignment="1">
      <alignment readingOrder="1"/>
    </xf>
    <xf numFmtId="178" fontId="96" fillId="0" borderId="3" xfId="0" applyNumberFormat="1" applyFont="1" applyBorder="1" applyAlignment="1">
      <alignment vertical="center" wrapText="1" readingOrder="1"/>
    </xf>
    <xf numFmtId="178" fontId="97" fillId="0" borderId="3" xfId="0" applyNumberFormat="1" applyFont="1" applyBorder="1" applyAlignment="1">
      <alignment vertical="center" wrapText="1" readingOrder="1"/>
    </xf>
    <xf numFmtId="178" fontId="96" fillId="0" borderId="3" xfId="2" applyNumberFormat="1" applyFont="1" applyBorder="1" applyAlignment="1">
      <alignment vertical="center" wrapText="1" readingOrder="1"/>
    </xf>
    <xf numFmtId="0" fontId="148" fillId="45" borderId="25" xfId="0" applyFont="1" applyFill="1" applyBorder="1" applyAlignment="1">
      <alignment horizontal="center" vertical="center" wrapText="1" readingOrder="1"/>
    </xf>
    <xf numFmtId="9" fontId="43" fillId="0" borderId="7" xfId="2" applyFont="1" applyBorder="1" applyAlignment="1">
      <alignment horizontal="right" vertical="center" wrapText="1" readingOrder="1"/>
    </xf>
    <xf numFmtId="0" fontId="154" fillId="45" borderId="24" xfId="0" applyFont="1" applyFill="1" applyBorder="1" applyAlignment="1">
      <alignment vertical="center" wrapText="1" readingOrder="1"/>
    </xf>
    <xf numFmtId="182" fontId="147" fillId="45" borderId="25" xfId="51" applyNumberFormat="1" applyFont="1" applyFill="1" applyBorder="1" applyAlignment="1">
      <alignment horizontal="right" vertical="center" wrapText="1" readingOrder="1"/>
    </xf>
    <xf numFmtId="182" fontId="155" fillId="45" borderId="25" xfId="51" applyNumberFormat="1" applyFont="1" applyFill="1" applyBorder="1" applyAlignment="1">
      <alignment horizontal="right" vertical="center" wrapText="1" readingOrder="1"/>
    </xf>
    <xf numFmtId="173" fontId="155" fillId="45" borderId="25" xfId="51" applyNumberFormat="1" applyFont="1" applyFill="1" applyBorder="1" applyAlignment="1">
      <alignment horizontal="right" vertical="center" wrapText="1" readingOrder="1"/>
    </xf>
    <xf numFmtId="9" fontId="155" fillId="45" borderId="25" xfId="2" applyFont="1" applyFill="1" applyBorder="1" applyAlignment="1">
      <alignment horizontal="right" vertical="center" wrapText="1" readingOrder="1"/>
    </xf>
    <xf numFmtId="9" fontId="135" fillId="0" borderId="52" xfId="2" applyFont="1" applyBorder="1" applyAlignment="1" applyProtection="1">
      <alignment horizontal="right" vertical="center" wrapText="1" readingOrder="1"/>
      <protection locked="0"/>
    </xf>
    <xf numFmtId="9" fontId="135" fillId="0" borderId="47" xfId="2" applyFont="1" applyBorder="1" applyAlignment="1" applyProtection="1">
      <alignment horizontal="right" vertical="center" wrapText="1" readingOrder="1"/>
      <protection locked="0"/>
    </xf>
    <xf numFmtId="9" fontId="135" fillId="0" borderId="7" xfId="2" applyFont="1" applyBorder="1" applyAlignment="1" applyProtection="1">
      <alignment horizontal="right" vertical="center" wrapText="1" readingOrder="1"/>
      <protection locked="0"/>
    </xf>
    <xf numFmtId="9" fontId="135" fillId="0" borderId="3" xfId="2" applyFont="1" applyBorder="1" applyAlignment="1" applyProtection="1">
      <alignment horizontal="right" vertical="center" wrapText="1" readingOrder="1"/>
      <protection locked="0"/>
    </xf>
    <xf numFmtId="9" fontId="55" fillId="0" borderId="3" xfId="2" applyFont="1" applyBorder="1" applyAlignment="1" applyProtection="1">
      <alignment horizontal="right" vertical="center" wrapText="1" readingOrder="1"/>
      <protection locked="0"/>
    </xf>
    <xf numFmtId="9" fontId="135" fillId="0" borderId="37" xfId="2" applyFont="1" applyBorder="1" applyAlignment="1" applyProtection="1">
      <alignment horizontal="right" vertical="center" wrapText="1" readingOrder="1"/>
      <protection locked="0"/>
    </xf>
    <xf numFmtId="9" fontId="70" fillId="0" borderId="3" xfId="2" applyFont="1" applyBorder="1" applyAlignment="1" applyProtection="1">
      <alignment horizontal="right" vertical="center" wrapText="1" readingOrder="1"/>
      <protection locked="0"/>
    </xf>
    <xf numFmtId="9" fontId="0" fillId="0" borderId="0" xfId="2" applyFont="1" applyBorder="1" applyAlignment="1">
      <alignment horizontal="center"/>
    </xf>
    <xf numFmtId="9" fontId="0" fillId="0" borderId="0" xfId="2" applyFont="1" applyAlignment="1">
      <alignment horizontal="center"/>
    </xf>
    <xf numFmtId="182" fontId="73" fillId="0" borderId="0" xfId="51" applyNumberFormat="1" applyFont="1" applyAlignment="1" applyProtection="1">
      <alignment horizontal="center" vertical="center" wrapText="1" readingOrder="1"/>
      <protection locked="0"/>
    </xf>
    <xf numFmtId="9" fontId="43" fillId="46" borderId="3" xfId="2" applyFont="1" applyFill="1" applyBorder="1" applyAlignment="1">
      <alignment horizontal="center" vertical="center" wrapText="1" readingOrder="1"/>
    </xf>
    <xf numFmtId="178" fontId="43" fillId="5" borderId="3" xfId="0" applyNumberFormat="1" applyFont="1" applyFill="1" applyBorder="1" applyAlignment="1">
      <alignment horizontal="right" vertical="center" wrapText="1" readingOrder="1"/>
    </xf>
    <xf numFmtId="0" fontId="156" fillId="45" borderId="24" xfId="0" applyFont="1" applyFill="1" applyBorder="1" applyAlignment="1">
      <alignment horizontal="center" vertical="center" wrapText="1" readingOrder="1"/>
    </xf>
    <xf numFmtId="0" fontId="148" fillId="45" borderId="24" xfId="0" applyFont="1" applyFill="1" applyBorder="1" applyAlignment="1">
      <alignment horizontal="center" vertical="center" wrapText="1" readingOrder="1"/>
    </xf>
    <xf numFmtId="9" fontId="118" fillId="0" borderId="0" xfId="2" applyFont="1" applyFill="1" applyAlignment="1">
      <alignment horizontal="center" readingOrder="1"/>
    </xf>
    <xf numFmtId="9" fontId="119" fillId="0" borderId="56" xfId="2" applyFont="1" applyFill="1" applyBorder="1" applyAlignment="1">
      <alignment horizontal="center" readingOrder="1"/>
    </xf>
    <xf numFmtId="9" fontId="119" fillId="0" borderId="2" xfId="2" applyFont="1" applyFill="1" applyBorder="1" applyAlignment="1">
      <alignment horizontal="center" readingOrder="1"/>
    </xf>
    <xf numFmtId="7" fontId="0" fillId="0" borderId="0" xfId="0" applyNumberFormat="1"/>
    <xf numFmtId="9" fontId="73" fillId="0" borderId="3" xfId="2" applyFont="1" applyBorder="1" applyAlignment="1" applyProtection="1">
      <alignment horizontal="right" vertical="center" wrapText="1" readingOrder="1"/>
      <protection locked="0"/>
    </xf>
    <xf numFmtId="9" fontId="44" fillId="0" borderId="3" xfId="2" applyFont="1" applyBorder="1" applyAlignment="1" applyProtection="1">
      <alignment horizontal="right" vertical="center" wrapText="1" readingOrder="1"/>
      <protection locked="0"/>
    </xf>
    <xf numFmtId="0" fontId="141" fillId="43" borderId="79" xfId="0" applyFont="1" applyFill="1" applyBorder="1" applyAlignment="1">
      <alignment horizontal="left" vertical="center" wrapText="1" readingOrder="1"/>
    </xf>
    <xf numFmtId="9" fontId="142" fillId="43" borderId="79" xfId="0" applyNumberFormat="1" applyFont="1" applyFill="1" applyBorder="1" applyAlignment="1">
      <alignment horizontal="center" vertical="center" wrapText="1" readingOrder="1"/>
    </xf>
    <xf numFmtId="0" fontId="42" fillId="43" borderId="32" xfId="0" applyFont="1" applyFill="1" applyBorder="1" applyAlignment="1">
      <alignment horizontal="left" vertical="center" wrapText="1" readingOrder="1"/>
    </xf>
    <xf numFmtId="182" fontId="53" fillId="43" borderId="3" xfId="51" applyNumberFormat="1" applyFont="1" applyFill="1" applyBorder="1" applyAlignment="1">
      <alignment horizontal="right" vertical="center" wrapText="1" readingOrder="1"/>
    </xf>
    <xf numFmtId="9" fontId="57" fillId="43" borderId="3" xfId="2" applyFont="1" applyFill="1" applyBorder="1" applyAlignment="1">
      <alignment horizontal="right" vertical="center" wrapText="1" readingOrder="1"/>
    </xf>
    <xf numFmtId="182" fontId="57" fillId="43" borderId="3" xfId="51" applyNumberFormat="1" applyFont="1" applyFill="1" applyBorder="1" applyAlignment="1">
      <alignment horizontal="right" vertical="center" wrapText="1" readingOrder="1"/>
    </xf>
    <xf numFmtId="173" fontId="57" fillId="43" borderId="3" xfId="51" applyNumberFormat="1" applyFont="1" applyFill="1" applyBorder="1" applyAlignment="1">
      <alignment horizontal="right" vertical="center" wrapText="1" readingOrder="1"/>
    </xf>
    <xf numFmtId="0" fontId="154" fillId="45" borderId="32" xfId="0" applyFont="1" applyFill="1" applyBorder="1" applyAlignment="1">
      <alignment vertical="center" wrapText="1" readingOrder="1"/>
    </xf>
    <xf numFmtId="182" fontId="147" fillId="45" borderId="3" xfId="51" applyNumberFormat="1" applyFont="1" applyFill="1" applyBorder="1" applyAlignment="1">
      <alignment horizontal="right" vertical="center" wrapText="1" readingOrder="1"/>
    </xf>
    <xf numFmtId="182" fontId="155" fillId="45" borderId="3" xfId="51" applyNumberFormat="1" applyFont="1" applyFill="1" applyBorder="1" applyAlignment="1">
      <alignment horizontal="right" vertical="center" wrapText="1" readingOrder="1"/>
    </xf>
    <xf numFmtId="173" fontId="155" fillId="45" borderId="3" xfId="51" applyNumberFormat="1" applyFont="1" applyFill="1" applyBorder="1" applyAlignment="1">
      <alignment horizontal="right" vertical="center" wrapText="1" readingOrder="1"/>
    </xf>
    <xf numFmtId="9" fontId="155" fillId="45" borderId="3" xfId="2" applyFont="1" applyFill="1" applyBorder="1" applyAlignment="1">
      <alignment horizontal="right" vertical="center" wrapText="1" readingOrder="1"/>
    </xf>
    <xf numFmtId="0" fontId="42" fillId="43" borderId="32" xfId="0" applyFont="1" applyFill="1" applyBorder="1" applyAlignment="1">
      <alignment vertical="center" wrapText="1" readingOrder="1"/>
    </xf>
    <xf numFmtId="182" fontId="67" fillId="43" borderId="3" xfId="51" applyNumberFormat="1" applyFont="1" applyFill="1" applyBorder="1" applyAlignment="1">
      <alignment horizontal="right" vertical="center" wrapText="1" readingOrder="1"/>
    </xf>
    <xf numFmtId="182" fontId="137" fillId="43" borderId="3" xfId="51" applyNumberFormat="1" applyFont="1" applyFill="1" applyBorder="1" applyAlignment="1">
      <alignment horizontal="right" vertical="center" wrapText="1" readingOrder="1"/>
    </xf>
    <xf numFmtId="173" fontId="137" fillId="43" borderId="3" xfId="51" applyNumberFormat="1" applyFont="1" applyFill="1" applyBorder="1" applyAlignment="1">
      <alignment horizontal="right" vertical="center" wrapText="1" readingOrder="1"/>
    </xf>
    <xf numFmtId="9" fontId="137" fillId="43" borderId="3" xfId="2" applyFont="1" applyFill="1" applyBorder="1" applyAlignment="1">
      <alignment horizontal="right" vertical="center" wrapText="1" readingOrder="1"/>
    </xf>
    <xf numFmtId="9" fontId="159" fillId="44" borderId="79" xfId="0" applyNumberFormat="1" applyFont="1" applyFill="1" applyBorder="1" applyAlignment="1">
      <alignment horizontal="center" vertical="center" wrapText="1" readingOrder="1"/>
    </xf>
    <xf numFmtId="182" fontId="135" fillId="0" borderId="3" xfId="51" applyNumberFormat="1" applyFont="1" applyFill="1" applyBorder="1" applyAlignment="1" applyProtection="1">
      <alignment horizontal="right" vertical="center" wrapText="1" readingOrder="1"/>
      <protection locked="0"/>
    </xf>
    <xf numFmtId="171" fontId="135" fillId="0" borderId="3" xfId="1" applyNumberFormat="1" applyFont="1" applyFill="1" applyBorder="1" applyAlignment="1" applyProtection="1">
      <alignment horizontal="center" vertical="center" wrapText="1" readingOrder="1"/>
      <protection locked="0"/>
    </xf>
    <xf numFmtId="9" fontId="136" fillId="0" borderId="3" xfId="2" applyFont="1" applyBorder="1" applyAlignment="1">
      <alignment horizontal="center" vertical="center" wrapText="1"/>
    </xf>
    <xf numFmtId="182" fontId="135" fillId="0" borderId="3" xfId="51" applyNumberFormat="1" applyFont="1" applyFill="1" applyBorder="1" applyAlignment="1" applyProtection="1">
      <alignment horizontal="center" vertical="center" wrapText="1" readingOrder="1"/>
      <protection locked="0"/>
    </xf>
    <xf numFmtId="182" fontId="135" fillId="0" borderId="3" xfId="51" applyNumberFormat="1" applyFont="1" applyFill="1" applyBorder="1" applyAlignment="1" applyProtection="1">
      <alignment vertical="center" wrapText="1" readingOrder="1"/>
      <protection locked="0"/>
    </xf>
    <xf numFmtId="43" fontId="136" fillId="0" borderId="3" xfId="550" applyFont="1" applyBorder="1" applyAlignment="1">
      <alignment horizontal="right" vertical="center" wrapText="1"/>
    </xf>
    <xf numFmtId="10" fontId="136" fillId="0" borderId="3" xfId="551" applyNumberFormat="1" applyFont="1" applyBorder="1" applyAlignment="1">
      <alignment horizontal="right" vertical="center" wrapText="1"/>
    </xf>
    <xf numFmtId="9" fontId="136" fillId="0" borderId="3" xfId="4" applyNumberFormat="1" applyFont="1" applyBorder="1" applyAlignment="1">
      <alignment horizontal="center" vertical="center" wrapText="1"/>
    </xf>
    <xf numFmtId="0" fontId="132" fillId="3" borderId="0" xfId="0" applyFont="1" applyFill="1"/>
    <xf numFmtId="0" fontId="133" fillId="3" borderId="0" xfId="0" applyFont="1" applyFill="1"/>
    <xf numFmtId="9" fontId="137" fillId="0" borderId="75" xfId="0" applyNumberFormat="1" applyFont="1" applyBorder="1" applyAlignment="1">
      <alignment horizontal="center" vertical="center" wrapText="1" readingOrder="1"/>
    </xf>
    <xf numFmtId="0" fontId="57" fillId="0" borderId="0" xfId="0" applyFont="1"/>
    <xf numFmtId="9" fontId="109" fillId="0" borderId="5" xfId="7" applyFont="1" applyBorder="1" applyAlignment="1">
      <alignment horizontal="center" vertical="center" wrapText="1"/>
    </xf>
    <xf numFmtId="0" fontId="93" fillId="0" borderId="0" xfId="0" applyFont="1" applyAlignment="1">
      <alignment vertical="top" wrapText="1" readingOrder="1"/>
    </xf>
    <xf numFmtId="0" fontId="99" fillId="0" borderId="0" xfId="5" applyFont="1" applyAlignment="1">
      <alignment horizontal="left"/>
    </xf>
    <xf numFmtId="180" fontId="118" fillId="0" borderId="0" xfId="5" applyNumberFormat="1" applyFont="1" applyAlignment="1">
      <alignment horizontal="left"/>
    </xf>
    <xf numFmtId="182" fontId="103" fillId="0" borderId="0" xfId="5" applyNumberFormat="1" applyFont="1" applyAlignment="1">
      <alignment horizontal="left"/>
    </xf>
    <xf numFmtId="178" fontId="98" fillId="0" borderId="3" xfId="4" applyNumberFormat="1" applyFont="1" applyBorder="1" applyAlignment="1">
      <alignment vertical="center" wrapText="1" readingOrder="1"/>
    </xf>
    <xf numFmtId="178" fontId="98" fillId="0" borderId="3" xfId="0" applyNumberFormat="1" applyFont="1" applyBorder="1" applyAlignment="1">
      <alignment vertical="center" wrapText="1" readingOrder="1"/>
    </xf>
    <xf numFmtId="178" fontId="95" fillId="0" borderId="3" xfId="0" applyNumberFormat="1" applyFont="1" applyBorder="1" applyAlignment="1">
      <alignment vertical="center" wrapText="1" readingOrder="1"/>
    </xf>
    <xf numFmtId="178" fontId="96" fillId="0" borderId="37" xfId="0" applyNumberFormat="1" applyFont="1" applyBorder="1" applyAlignment="1">
      <alignment vertical="center" wrapText="1" readingOrder="1"/>
    </xf>
    <xf numFmtId="0" fontId="93" fillId="0" borderId="0" xfId="0" applyFont="1" applyAlignment="1">
      <alignment vertical="center" wrapText="1" readingOrder="1"/>
    </xf>
    <xf numFmtId="0" fontId="99" fillId="4" borderId="3" xfId="0" applyFont="1" applyFill="1" applyBorder="1" applyAlignment="1">
      <alignment horizontal="left" vertical="center" wrapText="1" readingOrder="1"/>
    </xf>
    <xf numFmtId="0" fontId="43" fillId="0" borderId="32" xfId="0" applyFont="1" applyBorder="1" applyAlignment="1">
      <alignment horizontal="left" vertical="center" wrapText="1" readingOrder="1"/>
    </xf>
    <xf numFmtId="9" fontId="50" fillId="0" borderId="33" xfId="0" applyNumberFormat="1" applyFont="1" applyBorder="1" applyAlignment="1">
      <alignment horizontal="center" vertical="center" wrapText="1" readingOrder="1"/>
    </xf>
    <xf numFmtId="0" fontId="43" fillId="0" borderId="60" xfId="0" applyFont="1" applyBorder="1" applyAlignment="1">
      <alignment horizontal="left" vertical="center" wrapText="1" readingOrder="1"/>
    </xf>
    <xf numFmtId="9" fontId="50" fillId="0" borderId="5" xfId="0" applyNumberFormat="1" applyFont="1" applyBorder="1" applyAlignment="1">
      <alignment horizontal="center" vertical="center" wrapText="1" readingOrder="1"/>
    </xf>
    <xf numFmtId="9" fontId="50" fillId="0" borderId="34" xfId="0" applyNumberFormat="1" applyFont="1" applyBorder="1" applyAlignment="1">
      <alignment horizontal="center" vertical="center" wrapText="1" readingOrder="1"/>
    </xf>
    <xf numFmtId="0" fontId="43" fillId="0" borderId="30" xfId="0" applyFont="1" applyBorder="1" applyAlignment="1">
      <alignment horizontal="left" vertical="center" wrapText="1" readingOrder="1"/>
    </xf>
    <xf numFmtId="9" fontId="50" fillId="0" borderId="7" xfId="0" applyNumberFormat="1" applyFont="1" applyBorder="1" applyAlignment="1">
      <alignment horizontal="center" vertical="center" wrapText="1" readingOrder="1"/>
    </xf>
    <xf numFmtId="9" fontId="50" fillId="0" borderId="31" xfId="0" applyNumberFormat="1" applyFont="1" applyBorder="1" applyAlignment="1">
      <alignment horizontal="center" vertical="center" wrapText="1" readingOrder="1"/>
    </xf>
    <xf numFmtId="178" fontId="50" fillId="0" borderId="7" xfId="51" applyNumberFormat="1" applyFont="1" applyBorder="1" applyAlignment="1">
      <alignment horizontal="right" vertical="center" wrapText="1" readingOrder="1"/>
    </xf>
    <xf numFmtId="178" fontId="50" fillId="0" borderId="3" xfId="51" applyNumberFormat="1" applyFont="1" applyBorder="1" applyAlignment="1">
      <alignment horizontal="right" vertical="center" wrapText="1" readingOrder="1"/>
    </xf>
    <xf numFmtId="178" fontId="50" fillId="0" borderId="3" xfId="51" applyNumberFormat="1" applyFont="1" applyBorder="1" applyAlignment="1">
      <alignment vertical="center" wrapText="1" readingOrder="1"/>
    </xf>
    <xf numFmtId="178" fontId="50" fillId="0" borderId="5" xfId="51" applyNumberFormat="1" applyFont="1" applyBorder="1" applyAlignment="1">
      <alignment horizontal="right" vertical="center" wrapText="1" readingOrder="1"/>
    </xf>
    <xf numFmtId="178" fontId="50" fillId="0" borderId="7" xfId="51" applyNumberFormat="1" applyFont="1" applyBorder="1" applyAlignment="1">
      <alignment horizontal="center" vertical="center" wrapText="1" readingOrder="1"/>
    </xf>
    <xf numFmtId="178" fontId="50" fillId="0" borderId="3" xfId="51" applyNumberFormat="1" applyFont="1" applyBorder="1" applyAlignment="1">
      <alignment horizontal="center" vertical="center" wrapText="1" readingOrder="1"/>
    </xf>
    <xf numFmtId="178" fontId="50" fillId="0" borderId="5" xfId="51" applyNumberFormat="1" applyFont="1" applyBorder="1" applyAlignment="1">
      <alignment horizontal="center" vertical="center" wrapText="1" readingOrder="1"/>
    </xf>
    <xf numFmtId="9" fontId="109" fillId="4" borderId="5" xfId="7" applyFont="1" applyFill="1" applyBorder="1" applyAlignment="1">
      <alignment horizontal="center" vertical="center" wrapText="1"/>
    </xf>
    <xf numFmtId="0" fontId="146" fillId="0" borderId="0" xfId="5" applyFont="1" applyAlignment="1">
      <alignment horizontal="left"/>
    </xf>
    <xf numFmtId="9" fontId="137" fillId="0" borderId="0" xfId="0" applyNumberFormat="1" applyFont="1" applyAlignment="1">
      <alignment horizontal="center" vertical="center" wrapText="1" readingOrder="1"/>
    </xf>
    <xf numFmtId="9" fontId="125" fillId="0" borderId="0" xfId="0" applyNumberFormat="1" applyFont="1" applyAlignment="1">
      <alignment horizontal="center" vertical="center" wrapText="1" readingOrder="1"/>
    </xf>
    <xf numFmtId="0" fontId="51" fillId="41" borderId="79" xfId="0" applyFont="1" applyFill="1" applyBorder="1" applyAlignment="1">
      <alignment horizontal="left" vertical="center" wrapText="1" readingOrder="1"/>
    </xf>
    <xf numFmtId="9" fontId="50" fillId="0" borderId="7" xfId="2" applyFont="1" applyBorder="1" applyAlignment="1">
      <alignment horizontal="right" vertical="center" wrapText="1" readingOrder="1"/>
    </xf>
    <xf numFmtId="9" fontId="50" fillId="0" borderId="3" xfId="2" applyFont="1" applyBorder="1" applyAlignment="1">
      <alignment horizontal="right" vertical="center" wrapText="1" readingOrder="1"/>
    </xf>
    <xf numFmtId="9" fontId="50" fillId="0" borderId="5" xfId="2" applyFont="1" applyBorder="1" applyAlignment="1">
      <alignment horizontal="right" vertical="center" wrapText="1" readingOrder="1"/>
    </xf>
    <xf numFmtId="178" fontId="162" fillId="0" borderId="0" xfId="4" applyNumberFormat="1" applyFont="1" applyAlignment="1">
      <alignment horizontal="center" vertical="center" wrapText="1" readingOrder="1"/>
    </xf>
    <xf numFmtId="178" fontId="118" fillId="0" borderId="0" xfId="5" applyNumberFormat="1" applyFont="1" applyAlignment="1">
      <alignment horizontal="left"/>
    </xf>
    <xf numFmtId="0" fontId="62" fillId="0" borderId="28" xfId="4" applyFont="1" applyBorder="1" applyAlignment="1" applyProtection="1">
      <alignment horizontal="center" vertical="center" wrapText="1" readingOrder="1"/>
      <protection locked="0"/>
    </xf>
    <xf numFmtId="172" fontId="43" fillId="0" borderId="3" xfId="2" applyNumberFormat="1" applyFont="1" applyFill="1" applyBorder="1" applyAlignment="1">
      <alignment horizontal="center" vertical="center" wrapText="1" readingOrder="1"/>
    </xf>
    <xf numFmtId="9" fontId="126" fillId="0" borderId="78" xfId="7" applyFont="1" applyFill="1" applyBorder="1" applyAlignment="1">
      <alignment horizontal="center" vertical="center" wrapText="1" readingOrder="1"/>
    </xf>
    <xf numFmtId="178" fontId="109" fillId="2" borderId="3" xfId="0" applyNumberFormat="1" applyFont="1" applyFill="1" applyBorder="1" applyAlignment="1">
      <alignment vertical="center" wrapText="1" readingOrder="1"/>
    </xf>
    <xf numFmtId="9" fontId="109" fillId="2" borderId="3" xfId="2" applyFont="1" applyFill="1" applyBorder="1" applyAlignment="1">
      <alignment horizontal="center" vertical="center" wrapText="1" readingOrder="1"/>
    </xf>
    <xf numFmtId="178" fontId="109" fillId="2" borderId="3" xfId="2" applyNumberFormat="1" applyFont="1" applyFill="1" applyBorder="1" applyAlignment="1">
      <alignment vertical="center" wrapText="1" readingOrder="1"/>
    </xf>
    <xf numFmtId="178" fontId="153" fillId="49" borderId="3" xfId="0" applyNumberFormat="1" applyFont="1" applyFill="1" applyBorder="1" applyAlignment="1">
      <alignment vertical="center" wrapText="1" readingOrder="1"/>
    </xf>
    <xf numFmtId="9" fontId="153" fillId="49" borderId="3" xfId="2" applyFont="1" applyFill="1" applyBorder="1" applyAlignment="1">
      <alignment horizontal="center" vertical="center" wrapText="1" readingOrder="1"/>
    </xf>
    <xf numFmtId="178" fontId="153" fillId="49" borderId="3" xfId="2" applyNumberFormat="1" applyFont="1" applyFill="1" applyBorder="1" applyAlignment="1">
      <alignment vertical="center" wrapText="1" readingOrder="1"/>
    </xf>
    <xf numFmtId="0" fontId="153" fillId="48" borderId="3" xfId="4" applyFont="1" applyFill="1" applyBorder="1" applyAlignment="1">
      <alignment horizontal="left" vertical="center" wrapText="1" readingOrder="1"/>
    </xf>
    <xf numFmtId="0" fontId="153" fillId="49" borderId="3" xfId="0" applyFont="1" applyFill="1" applyBorder="1" applyAlignment="1">
      <alignment horizontal="center" vertical="center" wrapText="1" readingOrder="1"/>
    </xf>
    <xf numFmtId="9" fontId="120" fillId="49" borderId="3" xfId="6" applyFont="1" applyFill="1" applyBorder="1" applyAlignment="1">
      <alignment horizontal="center" vertical="center" wrapText="1" readingOrder="1"/>
    </xf>
    <xf numFmtId="0" fontId="0" fillId="0" borderId="62" xfId="0" applyBorder="1"/>
    <xf numFmtId="0" fontId="0" fillId="0" borderId="12" xfId="0" applyBorder="1" applyAlignment="1">
      <alignment horizontal="center"/>
    </xf>
    <xf numFmtId="0" fontId="153" fillId="50" borderId="3" xfId="0" applyFont="1" applyFill="1" applyBorder="1" applyAlignment="1">
      <alignment horizontal="center" vertical="center" wrapText="1" readingOrder="1"/>
    </xf>
    <xf numFmtId="9" fontId="109" fillId="4" borderId="7" xfId="7" applyFont="1" applyFill="1" applyBorder="1" applyAlignment="1">
      <alignment horizontal="center" vertical="center" wrapText="1"/>
    </xf>
    <xf numFmtId="9" fontId="109" fillId="0" borderId="7" xfId="7" applyFont="1" applyBorder="1" applyAlignment="1">
      <alignment horizontal="center" vertical="center" wrapText="1"/>
    </xf>
    <xf numFmtId="9" fontId="126" fillId="42" borderId="3" xfId="7" applyFont="1" applyFill="1" applyBorder="1" applyAlignment="1">
      <alignment horizontal="center" vertical="center" wrapText="1" readingOrder="1"/>
    </xf>
    <xf numFmtId="0" fontId="151" fillId="48" borderId="3" xfId="4" applyFont="1" applyFill="1" applyBorder="1" applyAlignment="1">
      <alignment horizontal="center" vertical="center" wrapText="1" readingOrder="1"/>
    </xf>
    <xf numFmtId="3" fontId="151" fillId="48" borderId="3" xfId="4" applyNumberFormat="1" applyFont="1" applyFill="1" applyBorder="1" applyAlignment="1">
      <alignment horizontal="center" vertical="center" wrapText="1" readingOrder="1"/>
    </xf>
    <xf numFmtId="0" fontId="120" fillId="47" borderId="3" xfId="4" applyFont="1" applyFill="1" applyBorder="1" applyAlignment="1">
      <alignment horizontal="center" vertical="center" wrapText="1" readingOrder="1"/>
    </xf>
    <xf numFmtId="9" fontId="120" fillId="47" borderId="3" xfId="6" applyFont="1" applyFill="1" applyBorder="1" applyAlignment="1">
      <alignment horizontal="center" vertical="center" wrapText="1" readingOrder="1"/>
    </xf>
    <xf numFmtId="9" fontId="120" fillId="50" borderId="3" xfId="6" applyFont="1" applyFill="1" applyBorder="1" applyAlignment="1">
      <alignment horizontal="center" vertical="center" wrapText="1" readingOrder="1"/>
    </xf>
    <xf numFmtId="9" fontId="109" fillId="4" borderId="10" xfId="7" applyFont="1" applyFill="1" applyBorder="1" applyAlignment="1">
      <alignment horizontal="center" vertical="center" wrapText="1"/>
    </xf>
    <xf numFmtId="182" fontId="73" fillId="0" borderId="3" xfId="51" applyNumberFormat="1" applyFont="1" applyBorder="1" applyAlignment="1" applyProtection="1">
      <alignment horizontal="center" vertical="center" wrapText="1" readingOrder="1"/>
      <protection locked="0"/>
    </xf>
    <xf numFmtId="0" fontId="96" fillId="0" borderId="36" xfId="0" applyFont="1" applyBorder="1" applyAlignment="1">
      <alignment horizontal="left" vertical="center" wrapText="1" readingOrder="1"/>
    </xf>
    <xf numFmtId="0" fontId="96" fillId="0" borderId="32" xfId="0" applyFont="1" applyBorder="1" applyAlignment="1">
      <alignment horizontal="left" vertical="center" wrapText="1" readingOrder="1"/>
    </xf>
    <xf numFmtId="0" fontId="109" fillId="2" borderId="32" xfId="0" applyFont="1" applyFill="1" applyBorder="1" applyAlignment="1">
      <alignment horizontal="center" vertical="center" wrapText="1" readingOrder="1"/>
    </xf>
    <xf numFmtId="0" fontId="153" fillId="49" borderId="32" xfId="0" applyFont="1" applyFill="1" applyBorder="1" applyAlignment="1">
      <alignment horizontal="center" vertical="center" wrapText="1" readingOrder="1"/>
    </xf>
    <xf numFmtId="0" fontId="153" fillId="50" borderId="39" xfId="0" applyFont="1" applyFill="1" applyBorder="1" applyAlignment="1">
      <alignment horizontal="center" vertical="center" wrapText="1" readingOrder="1"/>
    </xf>
    <xf numFmtId="178" fontId="153" fillId="50" borderId="40" xfId="0" applyNumberFormat="1" applyFont="1" applyFill="1" applyBorder="1" applyAlignment="1">
      <alignment vertical="center" wrapText="1" readingOrder="1"/>
    </xf>
    <xf numFmtId="9" fontId="153" fillId="50" borderId="40" xfId="2" applyFont="1" applyFill="1" applyBorder="1" applyAlignment="1">
      <alignment horizontal="center" vertical="center" wrapText="1" readingOrder="1"/>
    </xf>
    <xf numFmtId="178" fontId="153" fillId="50" borderId="40" xfId="2" applyNumberFormat="1" applyFont="1" applyFill="1" applyBorder="1" applyAlignment="1">
      <alignment vertical="center" wrapText="1" readingOrder="1"/>
    </xf>
    <xf numFmtId="178" fontId="120" fillId="49" borderId="3" xfId="6" applyNumberFormat="1" applyFont="1" applyFill="1" applyBorder="1" applyAlignment="1">
      <alignment horizontal="right" vertical="center" wrapText="1" readingOrder="1"/>
    </xf>
    <xf numFmtId="178" fontId="120" fillId="50" borderId="3" xfId="6" applyNumberFormat="1" applyFont="1" applyFill="1" applyBorder="1" applyAlignment="1">
      <alignment horizontal="right" vertical="center" wrapText="1" readingOrder="1"/>
    </xf>
    <xf numFmtId="0" fontId="155" fillId="48" borderId="75" xfId="0" applyFont="1" applyFill="1" applyBorder="1" applyAlignment="1">
      <alignment horizontal="left" vertical="center" wrapText="1" readingOrder="1"/>
    </xf>
    <xf numFmtId="0" fontId="155" fillId="48" borderId="75" xfId="0" applyFont="1" applyFill="1" applyBorder="1" applyAlignment="1">
      <alignment horizontal="center" vertical="center" wrapText="1" readingOrder="1"/>
    </xf>
    <xf numFmtId="0" fontId="137" fillId="49" borderId="75" xfId="0" applyFont="1" applyFill="1" applyBorder="1" applyAlignment="1">
      <alignment horizontal="left" vertical="center" wrapText="1" readingOrder="1"/>
    </xf>
    <xf numFmtId="0" fontId="148" fillId="48" borderId="46" xfId="4" applyFont="1" applyFill="1" applyBorder="1" applyAlignment="1" applyProtection="1">
      <alignment horizontal="center" vertical="center" wrapText="1" readingOrder="1"/>
      <protection locked="0"/>
    </xf>
    <xf numFmtId="175" fontId="148" fillId="48" borderId="46" xfId="4" applyNumberFormat="1" applyFont="1" applyFill="1" applyBorder="1" applyAlignment="1" applyProtection="1">
      <alignment horizontal="center" vertical="center" wrapText="1" readingOrder="1"/>
      <protection locked="0"/>
    </xf>
    <xf numFmtId="175" fontId="148" fillId="48" borderId="22" xfId="4" applyNumberFormat="1" applyFont="1" applyFill="1" applyBorder="1" applyAlignment="1" applyProtection="1">
      <alignment horizontal="center" vertical="center" wrapText="1" readingOrder="1"/>
      <protection locked="0"/>
    </xf>
    <xf numFmtId="0" fontId="148" fillId="48" borderId="46" xfId="0" applyFont="1" applyFill="1" applyBorder="1" applyAlignment="1">
      <alignment horizontal="center" vertical="center" wrapText="1"/>
    </xf>
    <xf numFmtId="0" fontId="148" fillId="48" borderId="28" xfId="4" applyFont="1" applyFill="1" applyBorder="1" applyAlignment="1">
      <alignment horizontal="center" vertical="center" wrapText="1" readingOrder="1"/>
    </xf>
    <xf numFmtId="0" fontId="148" fillId="48" borderId="23" xfId="4" applyFont="1" applyFill="1" applyBorder="1" applyAlignment="1">
      <alignment horizontal="center" vertical="center" wrapText="1" readingOrder="1"/>
    </xf>
    <xf numFmtId="0" fontId="56" fillId="47" borderId="47" xfId="4" applyFont="1" applyFill="1" applyBorder="1" applyAlignment="1" applyProtection="1">
      <alignment horizontal="center" vertical="center" wrapText="1" readingOrder="1"/>
      <protection locked="0"/>
    </xf>
    <xf numFmtId="173" fontId="62" fillId="47" borderId="47" xfId="4" applyNumberFormat="1" applyFont="1" applyFill="1" applyBorder="1" applyAlignment="1" applyProtection="1">
      <alignment horizontal="right" vertical="center" wrapText="1" readingOrder="1"/>
      <protection locked="0"/>
    </xf>
    <xf numFmtId="9" fontId="62" fillId="47" borderId="47" xfId="2" applyFont="1" applyFill="1" applyBorder="1" applyAlignment="1" applyProtection="1">
      <alignment horizontal="right" vertical="center" wrapText="1" readingOrder="1"/>
      <protection locked="0"/>
    </xf>
    <xf numFmtId="9" fontId="62" fillId="47" borderId="47" xfId="2" applyFont="1" applyFill="1" applyBorder="1" applyAlignment="1" applyProtection="1">
      <alignment horizontal="center" vertical="center" wrapText="1" readingOrder="1"/>
      <protection locked="0"/>
    </xf>
    <xf numFmtId="0" fontId="56" fillId="47" borderId="58" xfId="4" applyFont="1" applyFill="1" applyBorder="1" applyAlignment="1" applyProtection="1">
      <alignment horizontal="center" vertical="center" wrapText="1" readingOrder="1"/>
      <protection locked="0"/>
    </xf>
    <xf numFmtId="173" fontId="62" fillId="47" borderId="58" xfId="4" applyNumberFormat="1" applyFont="1" applyFill="1" applyBorder="1" applyAlignment="1" applyProtection="1">
      <alignment horizontal="right" vertical="center" wrapText="1" readingOrder="1"/>
      <protection locked="0"/>
    </xf>
    <xf numFmtId="9" fontId="62" fillId="47" borderId="58" xfId="2" applyFont="1" applyFill="1" applyBorder="1" applyAlignment="1" applyProtection="1">
      <alignment horizontal="right" vertical="center" wrapText="1" readingOrder="1"/>
      <protection locked="0"/>
    </xf>
    <xf numFmtId="9" fontId="62" fillId="47" borderId="58" xfId="2" applyFont="1" applyFill="1" applyBorder="1" applyAlignment="1" applyProtection="1">
      <alignment horizontal="center" vertical="center" wrapText="1" readingOrder="1"/>
      <protection locked="0"/>
    </xf>
    <xf numFmtId="0" fontId="154" fillId="48" borderId="46" xfId="4" applyFont="1" applyFill="1" applyBorder="1" applyAlignment="1" applyProtection="1">
      <alignment horizontal="center" vertical="center" wrapText="1" readingOrder="1"/>
      <protection locked="0"/>
    </xf>
    <xf numFmtId="173" fontId="155" fillId="48" borderId="46" xfId="4" applyNumberFormat="1" applyFont="1" applyFill="1" applyBorder="1" applyAlignment="1" applyProtection="1">
      <alignment horizontal="right" vertical="center" wrapText="1" readingOrder="1"/>
      <protection locked="0"/>
    </xf>
    <xf numFmtId="9" fontId="155" fillId="48" borderId="46" xfId="2" applyFont="1" applyFill="1" applyBorder="1" applyAlignment="1" applyProtection="1">
      <alignment horizontal="right" vertical="center" wrapText="1" readingOrder="1"/>
      <protection locked="0"/>
    </xf>
    <xf numFmtId="9" fontId="155" fillId="48" borderId="46" xfId="2" applyFont="1" applyFill="1" applyBorder="1" applyAlignment="1" applyProtection="1">
      <alignment horizontal="center" vertical="center" wrapText="1" readingOrder="1"/>
      <protection locked="0"/>
    </xf>
    <xf numFmtId="0" fontId="154" fillId="48" borderId="24" xfId="4" applyFont="1" applyFill="1" applyBorder="1" applyAlignment="1" applyProtection="1">
      <alignment horizontal="center" vertical="center" wrapText="1" readingOrder="1"/>
      <protection locked="0"/>
    </xf>
    <xf numFmtId="175" fontId="154" fillId="48" borderId="25" xfId="4" applyNumberFormat="1" applyFont="1" applyFill="1" applyBorder="1" applyAlignment="1" applyProtection="1">
      <alignment horizontal="center" vertical="center" wrapText="1" readingOrder="1"/>
      <protection locked="0"/>
    </xf>
    <xf numFmtId="0" fontId="154" fillId="48" borderId="25" xfId="0" applyFont="1" applyFill="1" applyBorder="1" applyAlignment="1">
      <alignment horizontal="center" vertical="center" wrapText="1"/>
    </xf>
    <xf numFmtId="0" fontId="154" fillId="48" borderId="25" xfId="4" applyFont="1" applyFill="1" applyBorder="1" applyAlignment="1" applyProtection="1">
      <alignment horizontal="center" vertical="center" wrapText="1" readingOrder="1"/>
      <protection locked="0"/>
    </xf>
    <xf numFmtId="0" fontId="154" fillId="48" borderId="25" xfId="4" applyFont="1" applyFill="1" applyBorder="1" applyAlignment="1">
      <alignment horizontal="center" vertical="center" wrapText="1"/>
    </xf>
    <xf numFmtId="0" fontId="154" fillId="48" borderId="26" xfId="0" applyFont="1" applyFill="1" applyBorder="1" applyAlignment="1">
      <alignment horizontal="center" vertical="center" wrapText="1"/>
    </xf>
    <xf numFmtId="0" fontId="56" fillId="47" borderId="32" xfId="4" applyFont="1" applyFill="1" applyBorder="1" applyAlignment="1" applyProtection="1">
      <alignment horizontal="center" vertical="center" wrapText="1" readingOrder="1"/>
      <protection locked="0"/>
    </xf>
    <xf numFmtId="173" fontId="44" fillId="47" borderId="3" xfId="4" applyNumberFormat="1" applyFont="1" applyFill="1" applyBorder="1" applyAlignment="1">
      <alignment horizontal="right" vertical="center" wrapText="1" readingOrder="1"/>
    </xf>
    <xf numFmtId="173" fontId="44" fillId="47" borderId="3" xfId="1" applyNumberFormat="1" applyFont="1" applyFill="1" applyBorder="1" applyAlignment="1">
      <alignment horizontal="right" vertical="center" wrapText="1" readingOrder="1"/>
    </xf>
    <xf numFmtId="9" fontId="44" fillId="47" borderId="3" xfId="2" applyFont="1" applyFill="1" applyBorder="1" applyAlignment="1">
      <alignment horizontal="right" vertical="center" wrapText="1" readingOrder="1"/>
    </xf>
    <xf numFmtId="9" fontId="44" fillId="47" borderId="3" xfId="4" applyNumberFormat="1" applyFont="1" applyFill="1" applyBorder="1" applyAlignment="1">
      <alignment horizontal="center" vertical="center" wrapText="1" readingOrder="1"/>
    </xf>
    <xf numFmtId="9" fontId="44" fillId="47" borderId="33" xfId="4" applyNumberFormat="1" applyFont="1" applyFill="1" applyBorder="1" applyAlignment="1">
      <alignment horizontal="center" vertical="center" wrapText="1" readingOrder="1"/>
    </xf>
    <xf numFmtId="0" fontId="56" fillId="47" borderId="60" xfId="4" applyFont="1" applyFill="1" applyBorder="1" applyAlignment="1" applyProtection="1">
      <alignment horizontal="center" vertical="center" wrapText="1" readingOrder="1"/>
      <protection locked="0"/>
    </xf>
    <xf numFmtId="173" fontId="56" fillId="47" borderId="5" xfId="4" applyNumberFormat="1" applyFont="1" applyFill="1" applyBorder="1" applyAlignment="1" applyProtection="1">
      <alignment horizontal="right" vertical="center" wrapText="1" readingOrder="1"/>
      <protection locked="0"/>
    </xf>
    <xf numFmtId="173" fontId="44" fillId="47" borderId="5" xfId="1" applyNumberFormat="1" applyFont="1" applyFill="1" applyBorder="1" applyAlignment="1">
      <alignment horizontal="right" vertical="center" wrapText="1" readingOrder="1"/>
    </xf>
    <xf numFmtId="9" fontId="56" fillId="47" borderId="5" xfId="2" applyFont="1" applyFill="1" applyBorder="1" applyAlignment="1" applyProtection="1">
      <alignment horizontal="right" vertical="center" wrapText="1" readingOrder="1"/>
      <protection locked="0"/>
    </xf>
    <xf numFmtId="173" fontId="154" fillId="48" borderId="25" xfId="4" applyNumberFormat="1" applyFont="1" applyFill="1" applyBorder="1" applyAlignment="1" applyProtection="1">
      <alignment horizontal="right" vertical="center" wrapText="1" readingOrder="1"/>
      <protection locked="0"/>
    </xf>
    <xf numFmtId="9" fontId="154" fillId="48" borderId="25" xfId="2" applyFont="1" applyFill="1" applyBorder="1" applyAlignment="1" applyProtection="1">
      <alignment horizontal="right" vertical="center" wrapText="1" readingOrder="1"/>
      <protection locked="0"/>
    </xf>
    <xf numFmtId="9" fontId="154" fillId="48" borderId="25" xfId="4" applyNumberFormat="1" applyFont="1" applyFill="1" applyBorder="1" applyAlignment="1">
      <alignment horizontal="center" vertical="center" wrapText="1" readingOrder="1"/>
    </xf>
    <xf numFmtId="9" fontId="154" fillId="48" borderId="26" xfId="4" applyNumberFormat="1" applyFont="1" applyFill="1" applyBorder="1" applyAlignment="1">
      <alignment horizontal="center" vertical="center" wrapText="1" readingOrder="1"/>
    </xf>
    <xf numFmtId="175" fontId="154" fillId="48" borderId="24" xfId="4" applyNumberFormat="1" applyFont="1" applyFill="1" applyBorder="1" applyAlignment="1" applyProtection="1">
      <alignment horizontal="center" vertical="center" wrapText="1" readingOrder="1"/>
      <protection locked="0"/>
    </xf>
    <xf numFmtId="3" fontId="155" fillId="48" borderId="24" xfId="4" applyNumberFormat="1" applyFont="1" applyFill="1" applyBorder="1" applyAlignment="1" applyProtection="1">
      <alignment horizontal="center" vertical="center" wrapText="1" readingOrder="1"/>
      <protection locked="0"/>
    </xf>
    <xf numFmtId="3" fontId="155" fillId="48" borderId="25" xfId="4" applyNumberFormat="1" applyFont="1" applyFill="1" applyBorder="1" applyAlignment="1" applyProtection="1">
      <alignment horizontal="center" vertical="center" wrapText="1" readingOrder="1"/>
      <protection locked="0"/>
    </xf>
    <xf numFmtId="173" fontId="155" fillId="48" borderId="25" xfId="4" applyNumberFormat="1" applyFont="1" applyFill="1" applyBorder="1" applyAlignment="1" applyProtection="1">
      <alignment horizontal="right" vertical="center" wrapText="1" readingOrder="1"/>
      <protection locked="0"/>
    </xf>
    <xf numFmtId="9" fontId="155" fillId="48" borderId="25" xfId="2" applyFont="1" applyFill="1" applyBorder="1" applyAlignment="1" applyProtection="1">
      <alignment horizontal="right" vertical="center" wrapText="1" readingOrder="1"/>
      <protection locked="0"/>
    </xf>
    <xf numFmtId="9" fontId="155" fillId="48" borderId="25" xfId="4" applyNumberFormat="1" applyFont="1" applyFill="1" applyBorder="1" applyAlignment="1">
      <alignment horizontal="center" vertical="center" wrapText="1" readingOrder="1"/>
    </xf>
    <xf numFmtId="9" fontId="155" fillId="48" borderId="26" xfId="2" applyFont="1" applyFill="1" applyBorder="1" applyAlignment="1" applyProtection="1">
      <alignment horizontal="center" vertical="center" wrapText="1" readingOrder="1"/>
      <protection locked="0"/>
    </xf>
    <xf numFmtId="3" fontId="62" fillId="47" borderId="32" xfId="4" applyNumberFormat="1" applyFont="1" applyFill="1" applyBorder="1" applyAlignment="1" applyProtection="1">
      <alignment horizontal="center" vertical="center" wrapText="1" readingOrder="1"/>
      <protection locked="0"/>
    </xf>
    <xf numFmtId="3" fontId="62" fillId="47" borderId="3" xfId="4" applyNumberFormat="1" applyFont="1" applyFill="1" applyBorder="1" applyAlignment="1" applyProtection="1">
      <alignment horizontal="center" vertical="center" wrapText="1" readingOrder="1"/>
      <protection locked="0"/>
    </xf>
    <xf numFmtId="173" fontId="62" fillId="47" borderId="3" xfId="4" applyNumberFormat="1" applyFont="1" applyFill="1" applyBorder="1" applyAlignment="1" applyProtection="1">
      <alignment horizontal="right" vertical="center" wrapText="1" readingOrder="1"/>
      <protection locked="0"/>
    </xf>
    <xf numFmtId="9" fontId="62" fillId="47" borderId="3" xfId="2" applyFont="1" applyFill="1" applyBorder="1" applyAlignment="1" applyProtection="1">
      <alignment horizontal="right" vertical="center" wrapText="1" readingOrder="1"/>
      <protection locked="0"/>
    </xf>
    <xf numFmtId="9" fontId="55" fillId="47" borderId="3" xfId="4" applyNumberFormat="1" applyFont="1" applyFill="1" applyBorder="1" applyAlignment="1">
      <alignment horizontal="center" vertical="center" wrapText="1" readingOrder="1"/>
    </xf>
    <xf numFmtId="9" fontId="55" fillId="47" borderId="33" xfId="4" applyNumberFormat="1" applyFont="1" applyFill="1" applyBorder="1" applyAlignment="1">
      <alignment horizontal="center" vertical="center" wrapText="1" readingOrder="1"/>
    </xf>
    <xf numFmtId="3" fontId="62" fillId="47" borderId="60" xfId="4" applyNumberFormat="1" applyFont="1" applyFill="1" applyBorder="1" applyAlignment="1" applyProtection="1">
      <alignment horizontal="center" vertical="center" wrapText="1" readingOrder="1"/>
      <protection locked="0"/>
    </xf>
    <xf numFmtId="3" fontId="62" fillId="47" borderId="5" xfId="4" applyNumberFormat="1" applyFont="1" applyFill="1" applyBorder="1" applyAlignment="1" applyProtection="1">
      <alignment horizontal="center" vertical="center" wrapText="1" readingOrder="1"/>
      <protection locked="0"/>
    </xf>
    <xf numFmtId="173" fontId="62" fillId="47" borderId="5" xfId="4" applyNumberFormat="1" applyFont="1" applyFill="1" applyBorder="1" applyAlignment="1" applyProtection="1">
      <alignment horizontal="right" vertical="center" wrapText="1" readingOrder="1"/>
      <protection locked="0"/>
    </xf>
    <xf numFmtId="9" fontId="62" fillId="47" borderId="5" xfId="2" applyFont="1" applyFill="1" applyBorder="1" applyAlignment="1" applyProtection="1">
      <alignment horizontal="right" vertical="center" wrapText="1" readingOrder="1"/>
      <protection locked="0"/>
    </xf>
    <xf numFmtId="9" fontId="62" fillId="47" borderId="5" xfId="2" applyFont="1" applyFill="1" applyBorder="1" applyAlignment="1" applyProtection="1">
      <alignment horizontal="center" vertical="center" wrapText="1" readingOrder="1"/>
      <protection locked="0"/>
    </xf>
    <xf numFmtId="9" fontId="62" fillId="47" borderId="34" xfId="2" applyFont="1" applyFill="1" applyBorder="1" applyAlignment="1" applyProtection="1">
      <alignment horizontal="center" vertical="center" wrapText="1" readingOrder="1"/>
      <protection locked="0"/>
    </xf>
    <xf numFmtId="0" fontId="154" fillId="48" borderId="42" xfId="4" applyFont="1" applyFill="1" applyBorder="1" applyAlignment="1" applyProtection="1">
      <alignment horizontal="center" vertical="center" wrapText="1" readingOrder="1"/>
      <protection locked="0"/>
    </xf>
    <xf numFmtId="175" fontId="154" fillId="48" borderId="43" xfId="4" applyNumberFormat="1" applyFont="1" applyFill="1" applyBorder="1" applyAlignment="1" applyProtection="1">
      <alignment horizontal="center" vertical="center" wrapText="1" readingOrder="1"/>
      <protection locked="0"/>
    </xf>
    <xf numFmtId="0" fontId="154" fillId="48" borderId="43" xfId="0" applyFont="1" applyFill="1" applyBorder="1" applyAlignment="1">
      <alignment horizontal="center" vertical="center" wrapText="1"/>
    </xf>
    <xf numFmtId="0" fontId="154" fillId="48" borderId="43" xfId="4" applyFont="1" applyFill="1" applyBorder="1" applyAlignment="1" applyProtection="1">
      <alignment horizontal="center" vertical="center" wrapText="1" readingOrder="1"/>
      <protection locked="0"/>
    </xf>
    <xf numFmtId="0" fontId="154" fillId="48" borderId="43" xfId="4" applyFont="1" applyFill="1" applyBorder="1" applyAlignment="1">
      <alignment horizontal="center" vertical="center" wrapText="1"/>
    </xf>
    <xf numFmtId="0" fontId="154" fillId="48" borderId="78" xfId="0" applyFont="1" applyFill="1" applyBorder="1" applyAlignment="1">
      <alignment horizontal="center" vertical="center" wrapText="1"/>
    </xf>
    <xf numFmtId="182" fontId="155" fillId="48" borderId="25" xfId="51" applyNumberFormat="1" applyFont="1" applyFill="1" applyBorder="1" applyAlignment="1" applyProtection="1">
      <alignment horizontal="center" vertical="center" wrapText="1" readingOrder="1"/>
      <protection locked="0"/>
    </xf>
    <xf numFmtId="182" fontId="155" fillId="48" borderId="25" xfId="51" applyNumberFormat="1" applyFont="1" applyFill="1" applyBorder="1" applyAlignment="1" applyProtection="1">
      <alignment horizontal="right" vertical="center" wrapText="1" readingOrder="1"/>
      <protection locked="0"/>
    </xf>
    <xf numFmtId="173" fontId="155" fillId="48" borderId="25" xfId="1" applyNumberFormat="1" applyFont="1" applyFill="1" applyBorder="1" applyAlignment="1">
      <alignment horizontal="right" vertical="center" wrapText="1" readingOrder="1"/>
    </xf>
    <xf numFmtId="182" fontId="155" fillId="48" borderId="25" xfId="51" applyNumberFormat="1" applyFont="1" applyFill="1" applyBorder="1" applyAlignment="1">
      <alignment horizontal="right" vertical="center" wrapText="1" readingOrder="1"/>
    </xf>
    <xf numFmtId="9" fontId="155" fillId="48" borderId="25" xfId="4" applyNumberFormat="1" applyFont="1" applyFill="1" applyBorder="1" applyAlignment="1">
      <alignment horizontal="right" vertical="center" wrapText="1" readingOrder="1"/>
    </xf>
    <xf numFmtId="9" fontId="155" fillId="48" borderId="26" xfId="2" applyFont="1" applyFill="1" applyBorder="1" applyAlignment="1" applyProtection="1">
      <alignment horizontal="right" vertical="center" wrapText="1" readingOrder="1"/>
      <protection locked="0"/>
    </xf>
    <xf numFmtId="182" fontId="62" fillId="47" borderId="3" xfId="51" applyNumberFormat="1" applyFont="1" applyFill="1" applyBorder="1" applyAlignment="1" applyProtection="1">
      <alignment horizontal="center" vertical="center" wrapText="1" readingOrder="1"/>
      <protection locked="0"/>
    </xf>
    <xf numFmtId="182" fontId="62" fillId="47" borderId="3" xfId="51" applyNumberFormat="1" applyFont="1" applyFill="1" applyBorder="1" applyAlignment="1" applyProtection="1">
      <alignment horizontal="right" vertical="center" wrapText="1" readingOrder="1"/>
      <protection locked="0"/>
    </xf>
    <xf numFmtId="173" fontId="55" fillId="47" borderId="3" xfId="1" applyNumberFormat="1" applyFont="1" applyFill="1" applyBorder="1" applyAlignment="1">
      <alignment horizontal="right" vertical="center" wrapText="1" readingOrder="1"/>
    </xf>
    <xf numFmtId="182" fontId="55" fillId="47" borderId="3" xfId="51" applyNumberFormat="1" applyFont="1" applyFill="1" applyBorder="1" applyAlignment="1">
      <alignment horizontal="right" vertical="center" wrapText="1" readingOrder="1"/>
    </xf>
    <xf numFmtId="9" fontId="55" fillId="47" borderId="3" xfId="4" applyNumberFormat="1" applyFont="1" applyFill="1" applyBorder="1" applyAlignment="1">
      <alignment horizontal="right" vertical="center" wrapText="1" readingOrder="1"/>
    </xf>
    <xf numFmtId="9" fontId="62" fillId="47" borderId="33" xfId="2" applyFont="1" applyFill="1" applyBorder="1" applyAlignment="1" applyProtection="1">
      <alignment horizontal="right" vertical="center" wrapText="1" readingOrder="1"/>
      <protection locked="0"/>
    </xf>
    <xf numFmtId="182" fontId="62" fillId="47" borderId="5" xfId="51" applyNumberFormat="1" applyFont="1" applyFill="1" applyBorder="1" applyAlignment="1" applyProtection="1">
      <alignment horizontal="center" vertical="center" wrapText="1" readingOrder="1"/>
      <protection locked="0"/>
    </xf>
    <xf numFmtId="182" fontId="62" fillId="47" borderId="5" xfId="51" applyNumberFormat="1" applyFont="1" applyFill="1" applyBorder="1" applyAlignment="1" applyProtection="1">
      <alignment horizontal="right" vertical="center" wrapText="1" readingOrder="1"/>
      <protection locked="0"/>
    </xf>
    <xf numFmtId="173" fontId="55" fillId="47" borderId="5" xfId="1" applyNumberFormat="1" applyFont="1" applyFill="1" applyBorder="1" applyAlignment="1">
      <alignment horizontal="right" vertical="center" wrapText="1" readingOrder="1"/>
    </xf>
    <xf numFmtId="182" fontId="55" fillId="47" borderId="5" xfId="51" applyNumberFormat="1" applyFont="1" applyFill="1" applyBorder="1" applyAlignment="1">
      <alignment horizontal="right" vertical="center" wrapText="1" readingOrder="1"/>
    </xf>
    <xf numFmtId="9" fontId="62" fillId="47" borderId="34" xfId="2" applyFont="1" applyFill="1" applyBorder="1" applyAlignment="1" applyProtection="1">
      <alignment horizontal="right" vertical="center" wrapText="1" readingOrder="1"/>
      <protection locked="0"/>
    </xf>
    <xf numFmtId="0" fontId="165" fillId="0" borderId="0" xfId="0" applyFont="1"/>
    <xf numFmtId="0" fontId="137" fillId="49" borderId="75" xfId="0" applyFont="1" applyFill="1" applyBorder="1" applyAlignment="1">
      <alignment horizontal="center" vertical="center" wrapText="1" readingOrder="1"/>
    </xf>
    <xf numFmtId="0" fontId="151" fillId="48" borderId="24" xfId="0" applyFont="1" applyFill="1" applyBorder="1" applyAlignment="1">
      <alignment horizontal="center" vertical="center" wrapText="1" readingOrder="1"/>
    </xf>
    <xf numFmtId="0" fontId="151" fillId="48" borderId="25" xfId="0" applyFont="1" applyFill="1" applyBorder="1" applyAlignment="1">
      <alignment horizontal="center" vertical="center" wrapText="1" readingOrder="1"/>
    </xf>
    <xf numFmtId="0" fontId="152" fillId="49" borderId="32" xfId="0" applyFont="1" applyFill="1" applyBorder="1" applyAlignment="1">
      <alignment horizontal="left" vertical="center" wrapText="1" readingOrder="1"/>
    </xf>
    <xf numFmtId="0" fontId="151" fillId="48" borderId="86" xfId="0" applyFont="1" applyFill="1" applyBorder="1" applyAlignment="1">
      <alignment horizontal="center" vertical="center" wrapText="1" readingOrder="1"/>
    </xf>
    <xf numFmtId="0" fontId="151" fillId="48" borderId="13" xfId="0" applyFont="1" applyFill="1" applyBorder="1" applyAlignment="1">
      <alignment horizontal="center" vertical="center" wrapText="1" readingOrder="1"/>
    </xf>
    <xf numFmtId="0" fontId="151" fillId="48" borderId="29" xfId="0" applyFont="1" applyFill="1" applyBorder="1" applyAlignment="1">
      <alignment horizontal="center" vertical="center" wrapText="1" readingOrder="1"/>
    </xf>
    <xf numFmtId="9" fontId="151" fillId="48" borderId="29" xfId="2" applyFont="1" applyFill="1" applyBorder="1" applyAlignment="1">
      <alignment horizontal="center" vertical="center" wrapText="1" readingOrder="1"/>
    </xf>
    <xf numFmtId="15" fontId="116" fillId="0" borderId="0" xfId="0" applyNumberFormat="1" applyFont="1" applyAlignment="1">
      <alignment vertical="center" wrapText="1" readingOrder="1"/>
    </xf>
    <xf numFmtId="0" fontId="99" fillId="0" borderId="10" xfId="0" applyFont="1" applyBorder="1" applyAlignment="1">
      <alignment horizontal="left" vertical="center" wrapText="1" readingOrder="1"/>
    </xf>
    <xf numFmtId="0" fontId="99" fillId="4" borderId="29" xfId="0" applyFont="1" applyFill="1" applyBorder="1" applyAlignment="1">
      <alignment horizontal="left" vertical="center" wrapText="1" readingOrder="1"/>
    </xf>
    <xf numFmtId="9" fontId="109" fillId="4" borderId="51" xfId="7" applyFont="1" applyFill="1" applyBorder="1" applyAlignment="1">
      <alignment horizontal="center" vertical="center" wrapText="1"/>
    </xf>
    <xf numFmtId="0" fontId="151" fillId="0" borderId="0" xfId="0" applyFont="1" applyAlignment="1">
      <alignment horizontal="center" vertical="center" wrapText="1" readingOrder="1"/>
    </xf>
    <xf numFmtId="177" fontId="94" fillId="0" borderId="0" xfId="0" applyNumberFormat="1" applyFont="1" applyAlignment="1">
      <alignment horizontal="left"/>
    </xf>
    <xf numFmtId="178" fontId="140" fillId="41" borderId="79" xfId="0" applyNumberFormat="1" applyFont="1" applyFill="1" applyBorder="1" applyAlignment="1">
      <alignment horizontal="center" vertical="center" wrapText="1" readingOrder="1"/>
    </xf>
    <xf numFmtId="178" fontId="140" fillId="41" borderId="79" xfId="51" applyNumberFormat="1" applyFont="1" applyFill="1" applyBorder="1" applyAlignment="1">
      <alignment horizontal="center" vertical="center" wrapText="1" readingOrder="1"/>
    </xf>
    <xf numFmtId="178" fontId="142" fillId="43" borderId="79" xfId="0" applyNumberFormat="1" applyFont="1" applyFill="1" applyBorder="1" applyAlignment="1">
      <alignment horizontal="center" vertical="center" wrapText="1" readingOrder="1"/>
    </xf>
    <xf numFmtId="178" fontId="142" fillId="43" borderId="79" xfId="51" applyNumberFormat="1" applyFont="1" applyFill="1" applyBorder="1" applyAlignment="1">
      <alignment horizontal="center" vertical="center" wrapText="1" readingOrder="1"/>
    </xf>
    <xf numFmtId="178" fontId="145" fillId="41" borderId="79" xfId="51" applyNumberFormat="1" applyFont="1" applyFill="1" applyBorder="1" applyAlignment="1">
      <alignment horizontal="center" vertical="center" wrapText="1" readingOrder="1"/>
    </xf>
    <xf numFmtId="178" fontId="142" fillId="41" borderId="79" xfId="51" applyNumberFormat="1" applyFont="1" applyFill="1" applyBorder="1" applyAlignment="1">
      <alignment horizontal="center" vertical="center" wrapText="1" readingOrder="1"/>
    </xf>
    <xf numFmtId="178" fontId="159" fillId="44" borderId="79" xfId="51" applyNumberFormat="1" applyFont="1" applyFill="1" applyBorder="1" applyAlignment="1">
      <alignment horizontal="center" vertical="center" wrapText="1" readingOrder="1"/>
    </xf>
    <xf numFmtId="178" fontId="151" fillId="48" borderId="29" xfId="0" applyNumberFormat="1" applyFont="1" applyFill="1" applyBorder="1" applyAlignment="1">
      <alignment horizontal="center" vertical="center" wrapText="1" readingOrder="1"/>
    </xf>
    <xf numFmtId="178" fontId="119" fillId="0" borderId="56" xfId="0" applyNumberFormat="1" applyFont="1" applyBorder="1" applyAlignment="1">
      <alignment horizontal="center" readingOrder="1"/>
    </xf>
    <xf numFmtId="0" fontId="151" fillId="48" borderId="37" xfId="0" applyFont="1" applyFill="1" applyBorder="1" applyAlignment="1">
      <alignment horizontal="center" vertical="center" wrapText="1" readingOrder="1"/>
    </xf>
    <xf numFmtId="0" fontId="151" fillId="48" borderId="89" xfId="0" applyFont="1" applyFill="1" applyBorder="1" applyAlignment="1">
      <alignment horizontal="center" vertical="center" wrapText="1" readingOrder="1"/>
    </xf>
    <xf numFmtId="178" fontId="119" fillId="0" borderId="56" xfId="0" applyNumberFormat="1" applyFont="1" applyBorder="1" applyAlignment="1">
      <alignment horizontal="right" readingOrder="1"/>
    </xf>
    <xf numFmtId="9" fontId="119" fillId="0" borderId="56" xfId="2" applyFont="1" applyBorder="1" applyAlignment="1">
      <alignment horizontal="center" readingOrder="1"/>
    </xf>
    <xf numFmtId="0" fontId="138" fillId="45" borderId="85" xfId="0" applyFont="1" applyFill="1" applyBorder="1" applyAlignment="1">
      <alignment horizontal="center" vertical="center" wrapText="1" readingOrder="1"/>
    </xf>
    <xf numFmtId="178" fontId="140" fillId="0" borderId="79" xfId="51" applyNumberFormat="1" applyFont="1" applyFill="1" applyBorder="1" applyAlignment="1">
      <alignment horizontal="center" vertical="center" wrapText="1" readingOrder="1"/>
    </xf>
    <xf numFmtId="178" fontId="159" fillId="44" borderId="79" xfId="0" applyNumberFormat="1" applyFont="1" applyFill="1" applyBorder="1" applyAlignment="1">
      <alignment horizontal="center" vertical="center" wrapText="1" readingOrder="1"/>
    </xf>
    <xf numFmtId="0" fontId="144" fillId="45" borderId="85" xfId="0" applyFont="1" applyFill="1" applyBorder="1" applyAlignment="1">
      <alignment horizontal="center" vertical="center" wrapText="1" readingOrder="1"/>
    </xf>
    <xf numFmtId="3" fontId="168" fillId="0" borderId="0" xfId="0" applyNumberFormat="1" applyFont="1" applyAlignment="1">
      <alignment horizontal="center" readingOrder="1"/>
    </xf>
    <xf numFmtId="15" fontId="117" fillId="0" borderId="16" xfId="0" applyNumberFormat="1" applyFont="1" applyBorder="1" applyAlignment="1">
      <alignment horizontal="center" vertical="center" wrapText="1" readingOrder="1"/>
    </xf>
    <xf numFmtId="0" fontId="58" fillId="0" borderId="42" xfId="4" applyFont="1" applyBorder="1" applyAlignment="1" applyProtection="1">
      <alignment horizontal="left" vertical="center" wrapText="1" readingOrder="1"/>
      <protection locked="0"/>
    </xf>
    <xf numFmtId="182" fontId="135" fillId="0" borderId="43" xfId="51" applyNumberFormat="1" applyFont="1" applyFill="1" applyBorder="1" applyAlignment="1" applyProtection="1">
      <alignment vertical="center" wrapText="1" readingOrder="1"/>
      <protection locked="0"/>
    </xf>
    <xf numFmtId="171" fontId="135" fillId="0" borderId="43" xfId="1" applyNumberFormat="1" applyFont="1" applyFill="1" applyBorder="1" applyAlignment="1" applyProtection="1">
      <alignment horizontal="center" vertical="center" wrapText="1" readingOrder="1"/>
      <protection locked="0"/>
    </xf>
    <xf numFmtId="9" fontId="135" fillId="0" borderId="43" xfId="2" applyFont="1" applyFill="1" applyBorder="1" applyAlignment="1" applyProtection="1">
      <alignment horizontal="center" vertical="center" wrapText="1" readingOrder="1"/>
      <protection locked="0"/>
    </xf>
    <xf numFmtId="182" fontId="135" fillId="0" borderId="43" xfId="51" applyNumberFormat="1" applyFont="1" applyFill="1" applyBorder="1" applyAlignment="1" applyProtection="1">
      <alignment horizontal="center" vertical="center" wrapText="1" readingOrder="1"/>
      <protection locked="0"/>
    </xf>
    <xf numFmtId="9" fontId="136" fillId="0" borderId="78" xfId="4" applyNumberFormat="1" applyFont="1" applyBorder="1" applyAlignment="1">
      <alignment horizontal="center" vertical="center" wrapText="1"/>
    </xf>
    <xf numFmtId="0" fontId="60" fillId="0" borderId="3" xfId="4" applyFont="1" applyBorder="1" applyAlignment="1" applyProtection="1">
      <alignment horizontal="left" vertical="center" wrapText="1" readingOrder="1"/>
      <protection locked="0"/>
    </xf>
    <xf numFmtId="0" fontId="59" fillId="0" borderId="3" xfId="4" applyFont="1" applyBorder="1" applyAlignment="1" applyProtection="1">
      <alignment horizontal="left" vertical="center" wrapText="1" readingOrder="1"/>
      <protection locked="0"/>
    </xf>
    <xf numFmtId="0" fontId="60" fillId="0" borderId="7" xfId="4" applyFont="1" applyBorder="1" applyAlignment="1" applyProtection="1">
      <alignment horizontal="left" vertical="center" wrapText="1" readingOrder="1"/>
      <protection locked="0"/>
    </xf>
    <xf numFmtId="182" fontId="49" fillId="0" borderId="7" xfId="51" applyNumberFormat="1" applyFont="1" applyBorder="1" applyAlignment="1">
      <alignment horizontal="right" vertical="center" wrapText="1"/>
    </xf>
    <xf numFmtId="182" fontId="60" fillId="0" borderId="7" xfId="51" applyNumberFormat="1" applyFont="1" applyBorder="1" applyAlignment="1" applyProtection="1">
      <alignment horizontal="right" vertical="center" wrapText="1" readingOrder="1"/>
      <protection locked="0"/>
    </xf>
    <xf numFmtId="43" fontId="49" fillId="0" borderId="7" xfId="548" applyFont="1" applyBorder="1" applyAlignment="1">
      <alignment horizontal="right" vertical="center" wrapText="1"/>
    </xf>
    <xf numFmtId="0" fontId="49" fillId="0" borderId="7" xfId="549" applyNumberFormat="1" applyFont="1" applyBorder="1" applyAlignment="1">
      <alignment horizontal="right" vertical="center" wrapText="1"/>
    </xf>
    <xf numFmtId="9" fontId="49" fillId="0" borderId="7" xfId="4" applyNumberFormat="1" applyFont="1" applyBorder="1" applyAlignment="1">
      <alignment horizontal="center" vertical="center" wrapText="1"/>
    </xf>
    <xf numFmtId="182" fontId="60" fillId="0" borderId="7" xfId="51" applyNumberFormat="1" applyFont="1" applyFill="1" applyBorder="1" applyAlignment="1" applyProtection="1">
      <alignment horizontal="right" vertical="center" wrapText="1" readingOrder="1"/>
      <protection locked="0"/>
    </xf>
    <xf numFmtId="15" fontId="117" fillId="0" borderId="0" xfId="0" applyNumberFormat="1" applyFont="1" applyAlignment="1">
      <alignment vertical="center" readingOrder="1"/>
    </xf>
    <xf numFmtId="178" fontId="117" fillId="0" borderId="0" xfId="0" applyNumberFormat="1" applyFont="1" applyAlignment="1">
      <alignment vertical="center" readingOrder="1"/>
    </xf>
    <xf numFmtId="15" fontId="167" fillId="0" borderId="0" xfId="0" applyNumberFormat="1" applyFont="1" applyAlignment="1">
      <alignment vertical="center" readingOrder="1"/>
    </xf>
    <xf numFmtId="0" fontId="119" fillId="0" borderId="0" xfId="0" applyFont="1" applyAlignment="1">
      <alignment horizontal="left" vertical="top" readingOrder="1"/>
    </xf>
    <xf numFmtId="0" fontId="168" fillId="0" borderId="0" xfId="0" applyFont="1" applyAlignment="1">
      <alignment horizontal="left" vertical="top" readingOrder="1"/>
    </xf>
    <xf numFmtId="178" fontId="93" fillId="0" borderId="0" xfId="0" applyNumberFormat="1" applyFont="1" applyAlignment="1">
      <alignment horizontal="left" vertical="top" readingOrder="1"/>
    </xf>
    <xf numFmtId="180" fontId="93" fillId="0" borderId="0" xfId="0" applyNumberFormat="1" applyFont="1" applyAlignment="1">
      <alignment horizontal="left" vertical="top" readingOrder="1"/>
    </xf>
    <xf numFmtId="180" fontId="168" fillId="0" borderId="0" xfId="0" applyNumberFormat="1" applyFont="1" applyAlignment="1">
      <alignment horizontal="left" vertical="top" readingOrder="1"/>
    </xf>
    <xf numFmtId="3" fontId="93" fillId="0" borderId="0" xfId="0" applyNumberFormat="1" applyFont="1" applyAlignment="1">
      <alignment horizontal="left" vertical="top" readingOrder="1"/>
    </xf>
    <xf numFmtId="180" fontId="87" fillId="0" borderId="0" xfId="0" applyNumberFormat="1" applyFont="1"/>
    <xf numFmtId="0" fontId="99" fillId="0" borderId="3" xfId="0" applyFont="1" applyBorder="1" applyAlignment="1">
      <alignment vertical="center" wrapText="1" readingOrder="1"/>
    </xf>
    <xf numFmtId="0" fontId="99" fillId="4" borderId="3" xfId="0" applyFont="1" applyFill="1" applyBorder="1" applyAlignment="1">
      <alignment vertical="center" wrapText="1" readingOrder="1"/>
    </xf>
    <xf numFmtId="0" fontId="99" fillId="0" borderId="7" xfId="0" applyFont="1" applyBorder="1" applyAlignment="1">
      <alignment vertical="center" wrapText="1" readingOrder="1"/>
    </xf>
    <xf numFmtId="0" fontId="99" fillId="4" borderId="7" xfId="0" applyFont="1" applyFill="1" applyBorder="1" applyAlignment="1">
      <alignment vertical="center" wrapText="1" readingOrder="1"/>
    </xf>
    <xf numFmtId="0" fontId="99" fillId="0" borderId="51" xfId="0" applyFont="1" applyBorder="1" applyAlignment="1">
      <alignment vertical="center" wrapText="1" readingOrder="1"/>
    </xf>
    <xf numFmtId="0" fontId="99" fillId="0" borderId="10" xfId="0" applyFont="1" applyBorder="1" applyAlignment="1">
      <alignment vertical="center" wrapText="1" readingOrder="1"/>
    </xf>
    <xf numFmtId="0" fontId="99" fillId="4" borderId="63" xfId="0" applyFont="1" applyFill="1" applyBorder="1" applyAlignment="1">
      <alignment vertical="center" wrapText="1" readingOrder="1"/>
    </xf>
    <xf numFmtId="0" fontId="166" fillId="0" borderId="0" xfId="0" applyFont="1" applyAlignment="1">
      <alignment vertical="center" wrapText="1" readingOrder="1"/>
    </xf>
    <xf numFmtId="0" fontId="99" fillId="4" borderId="29" xfId="0" applyFont="1" applyFill="1" applyBorder="1" applyAlignment="1">
      <alignment vertical="center" wrapText="1" readingOrder="1"/>
    </xf>
    <xf numFmtId="0" fontId="112" fillId="4" borderId="0" xfId="0" applyFont="1" applyFill="1" applyAlignment="1">
      <alignment vertical="center" wrapText="1"/>
    </xf>
    <xf numFmtId="0" fontId="134" fillId="0" borderId="0" xfId="0" applyFont="1" applyAlignment="1">
      <alignment vertical="center" wrapText="1"/>
    </xf>
    <xf numFmtId="0" fontId="99" fillId="4" borderId="0" xfId="0" applyFont="1" applyFill="1" applyAlignment="1">
      <alignment vertical="center" wrapText="1"/>
    </xf>
    <xf numFmtId="0" fontId="93" fillId="0" borderId="0" xfId="0" applyFont="1" applyAlignment="1">
      <alignment horizontal="center" vertical="center" wrapText="1" readingOrder="1"/>
    </xf>
    <xf numFmtId="0" fontId="0" fillId="0" borderId="0" xfId="0" applyAlignment="1">
      <alignment horizontal="center" vertical="center" wrapText="1"/>
    </xf>
    <xf numFmtId="15" fontId="117" fillId="0" borderId="0" xfId="0" applyNumberFormat="1" applyFont="1" applyAlignment="1">
      <alignment horizontal="left" vertical="center" wrapText="1" readingOrder="1"/>
    </xf>
    <xf numFmtId="0" fontId="93" fillId="0" borderId="0" xfId="0" applyFont="1" applyAlignment="1">
      <alignment horizontal="left" vertical="center" wrapText="1" readingOrder="1"/>
    </xf>
    <xf numFmtId="0" fontId="119" fillId="0" borderId="8" xfId="0" applyFont="1" applyBorder="1" applyAlignment="1">
      <alignment horizontal="left" vertical="center" wrapText="1"/>
    </xf>
    <xf numFmtId="0" fontId="0" fillId="0" borderId="0" xfId="0" applyAlignment="1">
      <alignment horizontal="left" vertical="center" wrapText="1"/>
    </xf>
    <xf numFmtId="0" fontId="119" fillId="0" borderId="0" xfId="0" applyFont="1" applyAlignment="1">
      <alignment horizontal="center" vertical="center" wrapText="1"/>
    </xf>
    <xf numFmtId="0" fontId="110" fillId="0" borderId="0" xfId="0" applyFont="1" applyAlignment="1">
      <alignment horizontal="center" vertical="center" wrapText="1"/>
    </xf>
    <xf numFmtId="15" fontId="169" fillId="0" borderId="0" xfId="0" applyNumberFormat="1" applyFont="1" applyAlignment="1">
      <alignment vertical="center" readingOrder="1"/>
    </xf>
    <xf numFmtId="0" fontId="170" fillId="0" borderId="0" xfId="0" applyFont="1" applyAlignment="1">
      <alignment horizontal="left" vertical="top" readingOrder="1"/>
    </xf>
    <xf numFmtId="180" fontId="170" fillId="0" borderId="0" xfId="0" applyNumberFormat="1" applyFont="1" applyAlignment="1">
      <alignment horizontal="left" vertical="top" readingOrder="1"/>
    </xf>
    <xf numFmtId="0" fontId="1" fillId="0" borderId="0" xfId="0" applyFont="1"/>
    <xf numFmtId="0" fontId="155" fillId="48" borderId="24" xfId="0" applyFont="1" applyFill="1" applyBorder="1" applyAlignment="1">
      <alignment horizontal="center" vertical="center" wrapText="1" readingOrder="1"/>
    </xf>
    <xf numFmtId="0" fontId="156" fillId="48" borderId="25" xfId="0" applyFont="1" applyFill="1" applyBorder="1" applyAlignment="1">
      <alignment horizontal="left" vertical="center" wrapText="1" readingOrder="1"/>
    </xf>
    <xf numFmtId="178" fontId="157" fillId="48" borderId="25" xfId="51" applyNumberFormat="1" applyFont="1" applyFill="1" applyBorder="1" applyAlignment="1">
      <alignment horizontal="right" vertical="center" wrapText="1" readingOrder="1"/>
    </xf>
    <xf numFmtId="9" fontId="157" fillId="48" borderId="25" xfId="2" applyFont="1" applyFill="1" applyBorder="1" applyAlignment="1">
      <alignment horizontal="right" vertical="center" wrapText="1" readingOrder="1"/>
    </xf>
    <xf numFmtId="178" fontId="157" fillId="48" borderId="25" xfId="51" applyNumberFormat="1" applyFont="1" applyFill="1" applyBorder="1" applyAlignment="1">
      <alignment horizontal="center" vertical="center" wrapText="1" readingOrder="1"/>
    </xf>
    <xf numFmtId="9" fontId="157" fillId="48" borderId="25" xfId="0" applyNumberFormat="1" applyFont="1" applyFill="1" applyBorder="1" applyAlignment="1">
      <alignment horizontal="center" vertical="center" wrapText="1" readingOrder="1"/>
    </xf>
    <xf numFmtId="9" fontId="157" fillId="48" borderId="26" xfId="0" applyNumberFormat="1" applyFont="1" applyFill="1" applyBorder="1" applyAlignment="1">
      <alignment horizontal="center" vertical="center" wrapText="1" readingOrder="1"/>
    </xf>
    <xf numFmtId="0" fontId="154" fillId="48" borderId="24" xfId="0" applyFont="1" applyFill="1" applyBorder="1" applyAlignment="1">
      <alignment horizontal="center" vertical="center" wrapText="1" readingOrder="1"/>
    </xf>
    <xf numFmtId="0" fontId="154" fillId="48" borderId="25" xfId="0" applyFont="1" applyFill="1" applyBorder="1" applyAlignment="1">
      <alignment horizontal="center" vertical="center" wrapText="1" readingOrder="1"/>
    </xf>
    <xf numFmtId="0" fontId="154" fillId="48" borderId="26" xfId="0" applyFont="1" applyFill="1" applyBorder="1" applyAlignment="1">
      <alignment horizontal="center" vertical="center" wrapText="1" readingOrder="1"/>
    </xf>
    <xf numFmtId="0" fontId="155" fillId="45" borderId="0" xfId="0" applyFont="1" applyFill="1" applyAlignment="1">
      <alignment horizontal="left" vertical="center" wrapText="1" readingOrder="1"/>
    </xf>
    <xf numFmtId="0" fontId="151" fillId="48" borderId="25" xfId="0" applyFont="1" applyFill="1" applyBorder="1" applyAlignment="1">
      <alignment horizontal="center" vertical="center" readingOrder="1"/>
    </xf>
    <xf numFmtId="9" fontId="151" fillId="48" borderId="25" xfId="2" applyFont="1" applyFill="1" applyBorder="1" applyAlignment="1">
      <alignment horizontal="center" vertical="center" readingOrder="1"/>
    </xf>
    <xf numFmtId="0" fontId="172" fillId="0" borderId="0" xfId="0" applyFont="1"/>
    <xf numFmtId="0" fontId="151" fillId="48" borderId="28" xfId="0" applyFont="1" applyFill="1" applyBorder="1" applyAlignment="1">
      <alignment horizontal="center" vertical="center" wrapText="1" readingOrder="1"/>
    </xf>
    <xf numFmtId="9" fontId="126" fillId="52" borderId="31" xfId="7" applyFont="1" applyFill="1" applyBorder="1" applyAlignment="1">
      <alignment horizontal="center" vertical="center" wrapText="1" readingOrder="1"/>
    </xf>
    <xf numFmtId="0" fontId="119" fillId="0" borderId="11" xfId="0" applyFont="1" applyBorder="1" applyAlignment="1">
      <alignment horizontal="left" vertical="center" wrapText="1"/>
    </xf>
    <xf numFmtId="178" fontId="119" fillId="0" borderId="2" xfId="0" applyNumberFormat="1" applyFont="1" applyBorder="1" applyAlignment="1">
      <alignment horizontal="center" readingOrder="1"/>
    </xf>
    <xf numFmtId="178" fontId="119" fillId="0" borderId="2" xfId="0" applyNumberFormat="1" applyFont="1" applyBorder="1" applyAlignment="1">
      <alignment horizontal="right" readingOrder="1"/>
    </xf>
    <xf numFmtId="178" fontId="103" fillId="0" borderId="0" xfId="0" applyNumberFormat="1" applyFont="1" applyAlignment="1">
      <alignment horizontal="center" readingOrder="1"/>
    </xf>
    <xf numFmtId="0" fontId="118" fillId="0" borderId="0" xfId="0" applyFont="1" applyAlignment="1">
      <alignment horizontal="center" readingOrder="1"/>
    </xf>
    <xf numFmtId="3" fontId="170" fillId="0" borderId="0" xfId="0" applyNumberFormat="1" applyFont="1" applyAlignment="1">
      <alignment horizontal="center" readingOrder="1"/>
    </xf>
    <xf numFmtId="3" fontId="118" fillId="0" borderId="0" xfId="0" applyNumberFormat="1" applyFont="1" applyAlignment="1">
      <alignment horizontal="center" readingOrder="1"/>
    </xf>
    <xf numFmtId="178" fontId="0" fillId="0" borderId="0" xfId="0" applyNumberFormat="1" applyAlignment="1">
      <alignment horizontal="left"/>
    </xf>
    <xf numFmtId="9" fontId="126" fillId="3" borderId="34" xfId="7" applyFont="1" applyFill="1" applyBorder="1" applyAlignment="1">
      <alignment horizontal="center" vertical="center" wrapText="1" readingOrder="1"/>
    </xf>
    <xf numFmtId="9" fontId="126" fillId="52" borderId="26" xfId="7" applyFont="1" applyFill="1" applyBorder="1" applyAlignment="1">
      <alignment horizontal="center" vertical="center" wrapText="1" readingOrder="1"/>
    </xf>
    <xf numFmtId="9" fontId="96" fillId="51" borderId="3" xfId="2" applyFont="1" applyFill="1" applyBorder="1" applyAlignment="1">
      <alignment horizontal="center" vertical="center" wrapText="1" readingOrder="1"/>
    </xf>
    <xf numFmtId="43" fontId="49" fillId="0" borderId="3" xfId="1" applyFont="1" applyBorder="1" applyAlignment="1">
      <alignment horizontal="right" vertical="center" wrapText="1"/>
    </xf>
    <xf numFmtId="43" fontId="54" fillId="0" borderId="3" xfId="1" applyFont="1" applyBorder="1" applyAlignment="1">
      <alignment horizontal="right" vertical="center" wrapText="1"/>
    </xf>
    <xf numFmtId="9" fontId="153" fillId="51" borderId="3" xfId="2" applyFont="1" applyFill="1" applyBorder="1" applyAlignment="1">
      <alignment horizontal="center" vertical="center" wrapText="1" readingOrder="1"/>
    </xf>
    <xf numFmtId="0" fontId="153" fillId="48" borderId="3" xfId="0" applyFont="1" applyFill="1" applyBorder="1" applyAlignment="1">
      <alignment vertical="center" wrapText="1"/>
    </xf>
    <xf numFmtId="178" fontId="87" fillId="0" borderId="0" xfId="11" applyNumberFormat="1" applyFont="1" applyBorder="1"/>
    <xf numFmtId="41" fontId="87" fillId="0" borderId="0" xfId="11" applyFont="1" applyBorder="1"/>
    <xf numFmtId="185" fontId="173" fillId="0" borderId="1" xfId="0" applyNumberFormat="1" applyFont="1" applyBorder="1" applyAlignment="1">
      <alignment horizontal="right" vertical="center" wrapText="1" readingOrder="1"/>
    </xf>
    <xf numFmtId="0" fontId="174" fillId="0" borderId="1" xfId="0" applyFont="1" applyBorder="1" applyAlignment="1">
      <alignment horizontal="center" vertical="center" wrapText="1" readingOrder="1"/>
    </xf>
    <xf numFmtId="0" fontId="174" fillId="0" borderId="0" xfId="0" applyFont="1" applyAlignment="1">
      <alignment horizontal="center" vertical="center" wrapText="1" readingOrder="1"/>
    </xf>
    <xf numFmtId="0" fontId="174" fillId="51" borderId="0" xfId="0" applyFont="1" applyFill="1" applyAlignment="1">
      <alignment horizontal="center" vertical="center" wrapText="1" readingOrder="1"/>
    </xf>
    <xf numFmtId="0" fontId="175" fillId="0" borderId="0" xfId="0" applyFont="1"/>
    <xf numFmtId="0" fontId="174" fillId="51" borderId="1" xfId="0" applyFont="1" applyFill="1" applyBorder="1" applyAlignment="1">
      <alignment horizontal="center" vertical="center" wrapText="1" readingOrder="1"/>
    </xf>
    <xf numFmtId="0" fontId="173" fillId="0" borderId="1" xfId="0" applyFont="1" applyBorder="1" applyAlignment="1">
      <alignment horizontal="center" vertical="center" wrapText="1" readingOrder="1"/>
    </xf>
    <xf numFmtId="0" fontId="173" fillId="0" borderId="1" xfId="0" applyFont="1" applyBorder="1" applyAlignment="1">
      <alignment horizontal="left" vertical="center" wrapText="1" readingOrder="1"/>
    </xf>
    <xf numFmtId="0" fontId="173" fillId="0" borderId="1" xfId="0" applyFont="1" applyBorder="1" applyAlignment="1">
      <alignment vertical="center" wrapText="1" readingOrder="1"/>
    </xf>
    <xf numFmtId="185" fontId="173" fillId="51" borderId="1" xfId="0" applyNumberFormat="1" applyFont="1" applyFill="1" applyBorder="1" applyAlignment="1">
      <alignment horizontal="right" vertical="center" wrapText="1" readingOrder="1"/>
    </xf>
    <xf numFmtId="0" fontId="173" fillId="51" borderId="1" xfId="0" applyFont="1" applyFill="1" applyBorder="1" applyAlignment="1">
      <alignment horizontal="center" vertical="center" wrapText="1" readingOrder="1"/>
    </xf>
    <xf numFmtId="0" fontId="173" fillId="51" borderId="1" xfId="0" applyFont="1" applyFill="1" applyBorder="1" applyAlignment="1">
      <alignment horizontal="left" vertical="center" wrapText="1" readingOrder="1"/>
    </xf>
    <xf numFmtId="0" fontId="173" fillId="51" borderId="1" xfId="0" applyFont="1" applyFill="1" applyBorder="1" applyAlignment="1">
      <alignment vertical="center" wrapText="1" readingOrder="1"/>
    </xf>
    <xf numFmtId="0" fontId="175" fillId="51" borderId="0" xfId="0" applyFont="1" applyFill="1"/>
    <xf numFmtId="0" fontId="174" fillId="0" borderId="1" xfId="0" applyFont="1" applyBorder="1" applyAlignment="1">
      <alignment horizontal="left" vertical="center" wrapText="1" readingOrder="1"/>
    </xf>
    <xf numFmtId="0" fontId="176" fillId="0" borderId="1" xfId="0" applyFont="1" applyBorder="1" applyAlignment="1">
      <alignment horizontal="right" vertical="center" wrapText="1" readingOrder="1"/>
    </xf>
    <xf numFmtId="0" fontId="176" fillId="51" borderId="1" xfId="0" applyFont="1" applyFill="1" applyBorder="1" applyAlignment="1">
      <alignment horizontal="right" vertical="center" wrapText="1" readingOrder="1"/>
    </xf>
    <xf numFmtId="180" fontId="110" fillId="0" borderId="4" xfId="0" applyNumberFormat="1" applyFont="1" applyBorder="1" applyAlignment="1">
      <alignment horizontal="right" vertical="center" readingOrder="1"/>
    </xf>
    <xf numFmtId="180" fontId="152" fillId="48" borderId="0" xfId="0" applyNumberFormat="1" applyFont="1" applyFill="1" applyAlignment="1">
      <alignment horizontal="right" vertical="center" readingOrder="1"/>
    </xf>
    <xf numFmtId="180" fontId="152" fillId="4" borderId="0" xfId="0" applyNumberFormat="1" applyFont="1" applyFill="1" applyAlignment="1">
      <alignment horizontal="right" vertical="center" readingOrder="1"/>
    </xf>
    <xf numFmtId="0" fontId="177" fillId="4" borderId="3" xfId="0" applyFont="1" applyFill="1" applyBorder="1" applyAlignment="1">
      <alignment vertical="center" wrapText="1" readingOrder="1"/>
    </xf>
    <xf numFmtId="0" fontId="177" fillId="4" borderId="3" xfId="0" applyFont="1" applyFill="1" applyBorder="1" applyAlignment="1">
      <alignment horizontal="left" vertical="center" wrapText="1" readingOrder="1"/>
    </xf>
    <xf numFmtId="0" fontId="0" fillId="0" borderId="0" xfId="0" applyAlignment="1">
      <alignment horizontal="center"/>
    </xf>
    <xf numFmtId="15" fontId="117" fillId="0" borderId="0" xfId="0" applyNumberFormat="1" applyFont="1" applyAlignment="1">
      <alignment horizontal="center" vertical="center" readingOrder="1"/>
    </xf>
    <xf numFmtId="0" fontId="166" fillId="0" borderId="0" xfId="0" applyFont="1" applyAlignment="1">
      <alignment horizontal="left" vertical="top" readingOrder="1"/>
    </xf>
    <xf numFmtId="0" fontId="93" fillId="0" borderId="0" xfId="0" applyFont="1" applyAlignment="1">
      <alignment horizontal="left" vertical="top" readingOrder="1"/>
    </xf>
    <xf numFmtId="178" fontId="119" fillId="3" borderId="2" xfId="0" applyNumberFormat="1" applyFont="1" applyFill="1" applyBorder="1" applyAlignment="1">
      <alignment horizontal="right" readingOrder="1"/>
    </xf>
    <xf numFmtId="178" fontId="99" fillId="0" borderId="3" xfId="0" applyNumberFormat="1" applyFont="1" applyBorder="1" applyAlignment="1">
      <alignment horizontal="right" vertical="center" readingOrder="1"/>
    </xf>
    <xf numFmtId="180" fontId="99" fillId="0" borderId="3" xfId="0" applyNumberFormat="1" applyFont="1" applyBorder="1" applyAlignment="1">
      <alignment horizontal="right" vertical="center" readingOrder="1"/>
    </xf>
    <xf numFmtId="180" fontId="99" fillId="4" borderId="3" xfId="0" applyNumberFormat="1" applyFont="1" applyFill="1" applyBorder="1" applyAlignment="1">
      <alignment horizontal="right" vertical="center" readingOrder="1"/>
    </xf>
    <xf numFmtId="9" fontId="99" fillId="0" borderId="3" xfId="2" applyFont="1" applyFill="1" applyBorder="1" applyAlignment="1">
      <alignment horizontal="center" vertical="center" readingOrder="1"/>
    </xf>
    <xf numFmtId="178" fontId="99" fillId="4" borderId="3" xfId="0" applyNumberFormat="1" applyFont="1" applyFill="1" applyBorder="1" applyAlignment="1">
      <alignment horizontal="right" vertical="center" readingOrder="1"/>
    </xf>
    <xf numFmtId="9" fontId="99" fillId="4" borderId="3" xfId="2" applyFont="1" applyFill="1" applyBorder="1" applyAlignment="1">
      <alignment horizontal="center" vertical="center" readingOrder="1"/>
    </xf>
    <xf numFmtId="178" fontId="116" fillId="47" borderId="3" xfId="0" applyNumberFormat="1" applyFont="1" applyFill="1" applyBorder="1" applyAlignment="1">
      <alignment horizontal="right" vertical="center" readingOrder="1"/>
    </xf>
    <xf numFmtId="180" fontId="116" fillId="47" borderId="3" xfId="0" applyNumberFormat="1" applyFont="1" applyFill="1" applyBorder="1" applyAlignment="1">
      <alignment horizontal="right" vertical="center" readingOrder="1"/>
    </xf>
    <xf numFmtId="9" fontId="116" fillId="47" borderId="3" xfId="2" applyFont="1" applyFill="1" applyBorder="1" applyAlignment="1">
      <alignment horizontal="center" vertical="center" readingOrder="1"/>
    </xf>
    <xf numFmtId="9" fontId="99" fillId="0" borderId="3" xfId="2" applyFont="1" applyBorder="1" applyAlignment="1">
      <alignment horizontal="center" vertical="center" readingOrder="1"/>
    </xf>
    <xf numFmtId="178" fontId="111" fillId="47" borderId="3" xfId="0" applyNumberFormat="1" applyFont="1" applyFill="1" applyBorder="1" applyAlignment="1">
      <alignment horizontal="right" vertical="center" readingOrder="1"/>
    </xf>
    <xf numFmtId="180" fontId="111" fillId="47" borderId="3" xfId="0" applyNumberFormat="1" applyFont="1" applyFill="1" applyBorder="1" applyAlignment="1">
      <alignment horizontal="right" vertical="center" readingOrder="1"/>
    </xf>
    <xf numFmtId="9" fontId="111" fillId="47" borderId="3" xfId="2" applyFont="1" applyFill="1" applyBorder="1" applyAlignment="1">
      <alignment horizontal="center" vertical="center" readingOrder="1"/>
    </xf>
    <xf numFmtId="178" fontId="151" fillId="48" borderId="40" xfId="0" applyNumberFormat="1" applyFont="1" applyFill="1" applyBorder="1" applyAlignment="1">
      <alignment horizontal="right" vertical="center" readingOrder="1"/>
    </xf>
    <xf numFmtId="180" fontId="151" fillId="48" borderId="40" xfId="0" applyNumberFormat="1" applyFont="1" applyFill="1" applyBorder="1" applyAlignment="1">
      <alignment horizontal="right" vertical="center" readingOrder="1"/>
    </xf>
    <xf numFmtId="9" fontId="151" fillId="48" borderId="40" xfId="2" applyFont="1" applyFill="1" applyBorder="1" applyAlignment="1">
      <alignment horizontal="center" vertical="center" readingOrder="1"/>
    </xf>
    <xf numFmtId="178" fontId="99" fillId="4" borderId="7" xfId="0" applyNumberFormat="1" applyFont="1" applyFill="1" applyBorder="1" applyAlignment="1">
      <alignment horizontal="right" vertical="center" readingOrder="1"/>
    </xf>
    <xf numFmtId="180" fontId="99" fillId="4" borderId="7" xfId="0" applyNumberFormat="1" applyFont="1" applyFill="1" applyBorder="1" applyAlignment="1">
      <alignment horizontal="right" vertical="center" readingOrder="1"/>
    </xf>
    <xf numFmtId="9" fontId="99" fillId="4" borderId="7" xfId="2" applyFont="1" applyFill="1" applyBorder="1" applyAlignment="1">
      <alignment horizontal="center" vertical="center" readingOrder="1"/>
    </xf>
    <xf numFmtId="178" fontId="116" fillId="49" borderId="3" xfId="0" applyNumberFormat="1" applyFont="1" applyFill="1" applyBorder="1" applyAlignment="1">
      <alignment horizontal="right" vertical="center" readingOrder="1"/>
    </xf>
    <xf numFmtId="180" fontId="116" fillId="49" borderId="3" xfId="0" applyNumberFormat="1" applyFont="1" applyFill="1" applyBorder="1" applyAlignment="1">
      <alignment horizontal="right" vertical="center" readingOrder="1"/>
    </xf>
    <xf numFmtId="9" fontId="116" fillId="49" borderId="3" xfId="2" applyFont="1" applyFill="1" applyBorder="1" applyAlignment="1">
      <alignment horizontal="center" vertical="center" readingOrder="1"/>
    </xf>
    <xf numFmtId="178" fontId="111" fillId="49" borderId="5" xfId="0" applyNumberFormat="1" applyFont="1" applyFill="1" applyBorder="1" applyAlignment="1">
      <alignment horizontal="right" vertical="center" readingOrder="1"/>
    </xf>
    <xf numFmtId="180" fontId="111" fillId="49" borderId="5" xfId="0" applyNumberFormat="1" applyFont="1" applyFill="1" applyBorder="1" applyAlignment="1">
      <alignment horizontal="right" vertical="center" readingOrder="1"/>
    </xf>
    <xf numFmtId="9" fontId="111" fillId="49" borderId="5" xfId="2" applyFont="1" applyFill="1" applyBorder="1" applyAlignment="1">
      <alignment horizontal="center" vertical="center" readingOrder="1"/>
    </xf>
    <xf numFmtId="9" fontId="116" fillId="49" borderId="5" xfId="2" applyFont="1" applyFill="1" applyBorder="1" applyAlignment="1">
      <alignment horizontal="center" vertical="center" readingOrder="1"/>
    </xf>
    <xf numFmtId="178" fontId="116" fillId="49" borderId="5" xfId="0" applyNumberFormat="1" applyFont="1" applyFill="1" applyBorder="1" applyAlignment="1">
      <alignment horizontal="right" vertical="center" readingOrder="1"/>
    </xf>
    <xf numFmtId="178" fontId="151" fillId="48" borderId="25" xfId="0" applyNumberFormat="1" applyFont="1" applyFill="1" applyBorder="1" applyAlignment="1">
      <alignment horizontal="right" vertical="center" readingOrder="1"/>
    </xf>
    <xf numFmtId="180" fontId="151" fillId="48" borderId="25" xfId="0" applyNumberFormat="1" applyFont="1" applyFill="1" applyBorder="1" applyAlignment="1">
      <alignment horizontal="right" vertical="center" readingOrder="1"/>
    </xf>
    <xf numFmtId="180" fontId="116" fillId="49" borderId="5" xfId="0" applyNumberFormat="1" applyFont="1" applyFill="1" applyBorder="1" applyAlignment="1">
      <alignment horizontal="right" vertical="center" readingOrder="1"/>
    </xf>
    <xf numFmtId="178" fontId="151" fillId="48" borderId="29" xfId="0" applyNumberFormat="1" applyFont="1" applyFill="1" applyBorder="1" applyAlignment="1">
      <alignment horizontal="right" vertical="center" readingOrder="1"/>
    </xf>
    <xf numFmtId="180" fontId="151" fillId="48" borderId="29" xfId="0" applyNumberFormat="1" applyFont="1" applyFill="1" applyBorder="1" applyAlignment="1">
      <alignment horizontal="right" vertical="center" readingOrder="1"/>
    </xf>
    <xf numFmtId="9" fontId="151" fillId="48" borderId="29" xfId="2" applyFont="1" applyFill="1" applyBorder="1" applyAlignment="1">
      <alignment horizontal="center" vertical="center" readingOrder="1"/>
    </xf>
    <xf numFmtId="0" fontId="151" fillId="47" borderId="3" xfId="0" applyFont="1" applyFill="1" applyBorder="1" applyAlignment="1">
      <alignment horizontal="center" vertical="center" readingOrder="1"/>
    </xf>
    <xf numFmtId="0" fontId="151" fillId="48" borderId="0" xfId="0" applyFont="1" applyFill="1" applyAlignment="1">
      <alignment horizontal="center" vertical="center" readingOrder="1"/>
    </xf>
    <xf numFmtId="178" fontId="151" fillId="48" borderId="0" xfId="0" applyNumberFormat="1" applyFont="1" applyFill="1" applyAlignment="1">
      <alignment horizontal="right" vertical="center" readingOrder="1"/>
    </xf>
    <xf numFmtId="9" fontId="151" fillId="48" borderId="0" xfId="2" applyFont="1" applyFill="1" applyBorder="1" applyAlignment="1">
      <alignment horizontal="center" vertical="center" readingOrder="1"/>
    </xf>
    <xf numFmtId="178" fontId="177" fillId="4" borderId="3" xfId="0" applyNumberFormat="1" applyFont="1" applyFill="1" applyBorder="1" applyAlignment="1">
      <alignment horizontal="right" vertical="center" readingOrder="1"/>
    </xf>
    <xf numFmtId="180" fontId="177" fillId="4" borderId="3" xfId="0" applyNumberFormat="1" applyFont="1" applyFill="1" applyBorder="1" applyAlignment="1">
      <alignment horizontal="right" vertical="center" readingOrder="1"/>
    </xf>
    <xf numFmtId="9" fontId="177" fillId="4" borderId="3" xfId="2" applyFont="1" applyFill="1" applyBorder="1" applyAlignment="1">
      <alignment horizontal="center" vertical="center" readingOrder="1"/>
    </xf>
    <xf numFmtId="0" fontId="116" fillId="49" borderId="3" xfId="0" applyFont="1" applyFill="1" applyBorder="1" applyAlignment="1">
      <alignment horizontal="left" vertical="center" wrapText="1" readingOrder="1"/>
    </xf>
    <xf numFmtId="180" fontId="116" fillId="49" borderId="3" xfId="0" applyNumberFormat="1" applyFont="1" applyFill="1" applyBorder="1" applyAlignment="1">
      <alignment horizontal="center" vertical="center" readingOrder="1"/>
    </xf>
    <xf numFmtId="0" fontId="116" fillId="49" borderId="5" xfId="0" applyFont="1" applyFill="1" applyBorder="1" applyAlignment="1">
      <alignment horizontal="left" vertical="center" wrapText="1" readingOrder="1"/>
    </xf>
    <xf numFmtId="178" fontId="151" fillId="48" borderId="43" xfId="0" applyNumberFormat="1" applyFont="1" applyFill="1" applyBorder="1" applyAlignment="1">
      <alignment horizontal="right" vertical="center" readingOrder="1"/>
    </xf>
    <xf numFmtId="180" fontId="151" fillId="48" borderId="43" xfId="0" applyNumberFormat="1" applyFont="1" applyFill="1" applyBorder="1" applyAlignment="1">
      <alignment horizontal="right" vertical="center" readingOrder="1"/>
    </xf>
    <xf numFmtId="9" fontId="151" fillId="48" borderId="43" xfId="2" applyFont="1" applyFill="1" applyBorder="1" applyAlignment="1">
      <alignment horizontal="center" vertical="center" readingOrder="1"/>
    </xf>
    <xf numFmtId="178" fontId="99" fillId="0" borderId="7" xfId="0" applyNumberFormat="1" applyFont="1" applyBorder="1" applyAlignment="1">
      <alignment horizontal="right" vertical="center" readingOrder="1"/>
    </xf>
    <xf numFmtId="180" fontId="99" fillId="0" borderId="7" xfId="0" applyNumberFormat="1" applyFont="1" applyBorder="1" applyAlignment="1">
      <alignment horizontal="right" vertical="center" readingOrder="1"/>
    </xf>
    <xf numFmtId="178" fontId="99" fillId="0" borderId="37" xfId="0" applyNumberFormat="1" applyFont="1" applyBorder="1" applyAlignment="1">
      <alignment horizontal="right" vertical="center" readingOrder="1"/>
    </xf>
    <xf numFmtId="180" fontId="99" fillId="0" borderId="37" xfId="0" applyNumberFormat="1" applyFont="1" applyBorder="1" applyAlignment="1">
      <alignment horizontal="right" vertical="center" readingOrder="1"/>
    </xf>
    <xf numFmtId="180" fontId="99" fillId="4" borderId="37" xfId="0" applyNumberFormat="1" applyFont="1" applyFill="1" applyBorder="1" applyAlignment="1">
      <alignment horizontal="right" vertical="center" readingOrder="1"/>
    </xf>
    <xf numFmtId="9" fontId="99" fillId="0" borderId="37" xfId="2" applyFont="1" applyFill="1" applyBorder="1" applyAlignment="1">
      <alignment horizontal="center" vertical="center" readingOrder="1"/>
    </xf>
    <xf numFmtId="9" fontId="99" fillId="0" borderId="37" xfId="2" applyFont="1" applyBorder="1" applyAlignment="1">
      <alignment horizontal="center" vertical="center" readingOrder="1"/>
    </xf>
    <xf numFmtId="178" fontId="151" fillId="48" borderId="24" xfId="0" applyNumberFormat="1" applyFont="1" applyFill="1" applyBorder="1" applyAlignment="1">
      <alignment horizontal="right" vertical="center" readingOrder="1"/>
    </xf>
    <xf numFmtId="0" fontId="166" fillId="0" borderId="0" xfId="0" applyFont="1" applyAlignment="1">
      <alignment horizontal="center" vertical="center" wrapText="1" readingOrder="1"/>
    </xf>
    <xf numFmtId="0" fontId="166" fillId="0" borderId="0" xfId="0" applyFont="1" applyAlignment="1">
      <alignment horizontal="left" vertical="center" wrapText="1" readingOrder="1"/>
    </xf>
    <xf numFmtId="178" fontId="166" fillId="0" borderId="0" xfId="0" applyNumberFormat="1" applyFont="1" applyAlignment="1">
      <alignment horizontal="left" vertical="top" readingOrder="1"/>
    </xf>
    <xf numFmtId="0" fontId="177" fillId="0" borderId="0" xfId="0" applyFont="1" applyAlignment="1">
      <alignment horizontal="left" vertical="top" readingOrder="1"/>
    </xf>
    <xf numFmtId="0" fontId="112" fillId="0" borderId="0" xfId="0" applyFont="1" applyAlignment="1">
      <alignment horizontal="left" vertical="top" readingOrder="1"/>
    </xf>
    <xf numFmtId="9" fontId="99" fillId="0" borderId="7" xfId="2" applyFont="1" applyFill="1" applyBorder="1" applyAlignment="1">
      <alignment horizontal="center" vertical="center" readingOrder="1"/>
    </xf>
    <xf numFmtId="9" fontId="99" fillId="0" borderId="7" xfId="2" applyFont="1" applyBorder="1" applyAlignment="1">
      <alignment horizontal="center" vertical="center" readingOrder="1"/>
    </xf>
    <xf numFmtId="0" fontId="116" fillId="49" borderId="6" xfId="0" applyFont="1" applyFill="1" applyBorder="1" applyAlignment="1">
      <alignment horizontal="left" vertical="center" wrapText="1" readingOrder="1"/>
    </xf>
    <xf numFmtId="178" fontId="116" fillId="49" borderId="6" xfId="0" applyNumberFormat="1" applyFont="1" applyFill="1" applyBorder="1" applyAlignment="1">
      <alignment horizontal="right" vertical="center" readingOrder="1"/>
    </xf>
    <xf numFmtId="180" fontId="116" fillId="49" borderId="6" xfId="0" applyNumberFormat="1" applyFont="1" applyFill="1" applyBorder="1" applyAlignment="1">
      <alignment horizontal="right" vertical="center" readingOrder="1"/>
    </xf>
    <xf numFmtId="9" fontId="116" fillId="49" borderId="6" xfId="2" applyFont="1" applyFill="1" applyBorder="1" applyAlignment="1">
      <alignment horizontal="center" vertical="center" readingOrder="1"/>
    </xf>
    <xf numFmtId="178" fontId="99" fillId="4" borderId="37" xfId="0" applyNumberFormat="1" applyFont="1" applyFill="1" applyBorder="1" applyAlignment="1">
      <alignment horizontal="right" vertical="center" readingOrder="1"/>
    </xf>
    <xf numFmtId="9" fontId="99" fillId="4" borderId="37" xfId="2" applyFont="1" applyFill="1" applyBorder="1" applyAlignment="1">
      <alignment horizontal="center" vertical="center" readingOrder="1"/>
    </xf>
    <xf numFmtId="9" fontId="99" fillId="4" borderId="77" xfId="2" applyFont="1" applyFill="1" applyBorder="1" applyAlignment="1">
      <alignment horizontal="center" vertical="center" readingOrder="1"/>
    </xf>
    <xf numFmtId="0" fontId="116" fillId="0" borderId="3" xfId="0" applyFont="1" applyBorder="1" applyAlignment="1">
      <alignment horizontal="left" vertical="center" wrapText="1" readingOrder="1"/>
    </xf>
    <xf numFmtId="178" fontId="116" fillId="0" borderId="3" xfId="0" applyNumberFormat="1" applyFont="1" applyBorder="1" applyAlignment="1">
      <alignment horizontal="right" vertical="center" readingOrder="1"/>
    </xf>
    <xf numFmtId="180" fontId="116" fillId="0" borderId="3" xfId="0" applyNumberFormat="1" applyFont="1" applyBorder="1" applyAlignment="1">
      <alignment horizontal="right" vertical="center" readingOrder="1"/>
    </xf>
    <xf numFmtId="180" fontId="116" fillId="4" borderId="3" xfId="0" applyNumberFormat="1" applyFont="1" applyFill="1" applyBorder="1" applyAlignment="1">
      <alignment horizontal="right" vertical="center" readingOrder="1"/>
    </xf>
    <xf numFmtId="9" fontId="116" fillId="4" borderId="3" xfId="2" applyFont="1" applyFill="1" applyBorder="1" applyAlignment="1">
      <alignment horizontal="center" vertical="center" readingOrder="1"/>
    </xf>
    <xf numFmtId="178" fontId="116" fillId="4" borderId="3" xfId="0" applyNumberFormat="1" applyFont="1" applyFill="1" applyBorder="1" applyAlignment="1">
      <alignment horizontal="right" vertical="center" readingOrder="1"/>
    </xf>
    <xf numFmtId="9" fontId="116" fillId="0" borderId="3" xfId="2" applyFont="1" applyFill="1" applyBorder="1" applyAlignment="1">
      <alignment horizontal="center" vertical="center" readingOrder="1"/>
    </xf>
    <xf numFmtId="9" fontId="116" fillId="0" borderId="4" xfId="2" applyFont="1" applyFill="1" applyBorder="1" applyAlignment="1">
      <alignment horizontal="center" vertical="center" readingOrder="1"/>
    </xf>
    <xf numFmtId="9" fontId="116" fillId="49" borderId="4" xfId="2" applyFont="1" applyFill="1" applyBorder="1" applyAlignment="1">
      <alignment horizontal="center" vertical="center" readingOrder="1"/>
    </xf>
    <xf numFmtId="9" fontId="151" fillId="48" borderId="27" xfId="2" applyFont="1" applyFill="1" applyBorder="1" applyAlignment="1">
      <alignment horizontal="center" vertical="center" readingOrder="1"/>
    </xf>
    <xf numFmtId="9" fontId="99" fillId="0" borderId="11" xfId="2" applyFont="1" applyFill="1" applyBorder="1" applyAlignment="1">
      <alignment horizontal="center" vertical="center" readingOrder="1"/>
    </xf>
    <xf numFmtId="0" fontId="151" fillId="48" borderId="25" xfId="0" applyFont="1" applyFill="1" applyBorder="1" applyAlignment="1">
      <alignment horizontal="left" vertical="center" wrapText="1" readingOrder="1"/>
    </xf>
    <xf numFmtId="0" fontId="116" fillId="47" borderId="3" xfId="0" applyFont="1" applyFill="1" applyBorder="1" applyAlignment="1">
      <alignment horizontal="left" vertical="center" wrapText="1" readingOrder="1"/>
    </xf>
    <xf numFmtId="9" fontId="99" fillId="0" borderId="11" xfId="2" applyFont="1" applyBorder="1" applyAlignment="1">
      <alignment horizontal="center" vertical="center" readingOrder="1"/>
    </xf>
    <xf numFmtId="9" fontId="99" fillId="0" borderId="4" xfId="2" applyFont="1" applyBorder="1" applyAlignment="1">
      <alignment horizontal="center" vertical="center" readingOrder="1"/>
    </xf>
    <xf numFmtId="180" fontId="116" fillId="49" borderId="3" xfId="0" applyNumberFormat="1" applyFont="1" applyFill="1" applyBorder="1" applyAlignment="1">
      <alignment horizontal="left" vertical="center" wrapText="1" readingOrder="1"/>
    </xf>
    <xf numFmtId="180" fontId="116" fillId="49" borderId="3" xfId="2" applyNumberFormat="1" applyFont="1" applyFill="1" applyBorder="1" applyAlignment="1">
      <alignment horizontal="right" vertical="center" readingOrder="1"/>
    </xf>
    <xf numFmtId="180" fontId="116" fillId="49" borderId="5" xfId="0" applyNumberFormat="1" applyFont="1" applyFill="1" applyBorder="1" applyAlignment="1">
      <alignment horizontal="left" vertical="center" wrapText="1" readingOrder="1"/>
    </xf>
    <xf numFmtId="180" fontId="116" fillId="49" borderId="5" xfId="2" applyNumberFormat="1" applyFont="1" applyFill="1" applyBorder="1" applyAlignment="1">
      <alignment horizontal="right" vertical="center" readingOrder="1"/>
    </xf>
    <xf numFmtId="9" fontId="116" fillId="49" borderId="8" xfId="2" applyFont="1" applyFill="1" applyBorder="1" applyAlignment="1">
      <alignment horizontal="center" vertical="center" readingOrder="1"/>
    </xf>
    <xf numFmtId="43" fontId="151" fillId="48" borderId="3" xfId="1" applyFont="1" applyFill="1" applyBorder="1" applyAlignment="1">
      <alignment horizontal="center" vertical="center" readingOrder="1"/>
    </xf>
    <xf numFmtId="9" fontId="151" fillId="48" borderId="3" xfId="2" applyFont="1" applyFill="1" applyBorder="1" applyAlignment="1">
      <alignment horizontal="center" vertical="center" readingOrder="1"/>
    </xf>
    <xf numFmtId="178" fontId="151" fillId="48" borderId="3" xfId="0" applyNumberFormat="1" applyFont="1" applyFill="1" applyBorder="1" applyAlignment="1">
      <alignment horizontal="right" vertical="center" readingOrder="1"/>
    </xf>
    <xf numFmtId="178" fontId="99" fillId="4" borderId="29" xfId="0" applyNumberFormat="1" applyFont="1" applyFill="1" applyBorder="1" applyAlignment="1">
      <alignment horizontal="right" vertical="center" readingOrder="1"/>
    </xf>
    <xf numFmtId="180" fontId="99" fillId="4" borderId="29" xfId="0" applyNumberFormat="1" applyFont="1" applyFill="1" applyBorder="1" applyAlignment="1">
      <alignment horizontal="right" vertical="center" readingOrder="1"/>
    </xf>
    <xf numFmtId="9" fontId="99" fillId="4" borderId="29" xfId="2" applyFont="1" applyFill="1" applyBorder="1" applyAlignment="1">
      <alignment horizontal="center" vertical="center" readingOrder="1"/>
    </xf>
    <xf numFmtId="9" fontId="99" fillId="4" borderId="14" xfId="2" applyFont="1" applyFill="1" applyBorder="1" applyAlignment="1">
      <alignment horizontal="center" vertical="center" readingOrder="1"/>
    </xf>
    <xf numFmtId="9" fontId="151" fillId="48" borderId="61" xfId="2" applyFont="1" applyFill="1" applyBorder="1" applyAlignment="1">
      <alignment horizontal="center" vertical="center" readingOrder="1"/>
    </xf>
    <xf numFmtId="178" fontId="99" fillId="0" borderId="29" xfId="0" applyNumberFormat="1" applyFont="1" applyBorder="1" applyAlignment="1">
      <alignment horizontal="right" vertical="center" readingOrder="1"/>
    </xf>
    <xf numFmtId="180" fontId="99" fillId="0" borderId="29" xfId="0" applyNumberFormat="1" applyFont="1" applyBorder="1" applyAlignment="1">
      <alignment horizontal="right" vertical="center" readingOrder="1"/>
    </xf>
    <xf numFmtId="9" fontId="99" fillId="0" borderId="29" xfId="2" applyFont="1" applyBorder="1" applyAlignment="1">
      <alignment horizontal="center" vertical="center" readingOrder="1"/>
    </xf>
    <xf numFmtId="9" fontId="99" fillId="0" borderId="14" xfId="2" applyFont="1" applyBorder="1" applyAlignment="1">
      <alignment horizontal="center" vertical="center" readingOrder="1"/>
    </xf>
    <xf numFmtId="180" fontId="166" fillId="0" borderId="0" xfId="0" applyNumberFormat="1" applyFont="1" applyAlignment="1">
      <alignment horizontal="left" vertical="top" readingOrder="1"/>
    </xf>
    <xf numFmtId="9" fontId="166" fillId="0" borderId="0" xfId="2" applyFont="1" applyBorder="1" applyAlignment="1">
      <alignment horizontal="center" vertical="top" readingOrder="1"/>
    </xf>
    <xf numFmtId="0" fontId="166" fillId="0" borderId="0" xfId="0" applyFont="1" applyAlignment="1">
      <alignment horizontal="center" vertical="top" readingOrder="1"/>
    </xf>
    <xf numFmtId="0" fontId="151" fillId="48" borderId="24" xfId="0" applyFont="1" applyFill="1" applyBorder="1" applyAlignment="1">
      <alignment horizontal="left" vertical="center" wrapText="1" readingOrder="1"/>
    </xf>
    <xf numFmtId="0" fontId="111" fillId="0" borderId="30" xfId="0" applyFont="1" applyBorder="1" applyAlignment="1">
      <alignment horizontal="left" vertical="center" wrapText="1" readingOrder="1"/>
    </xf>
    <xf numFmtId="178" fontId="111" fillId="0" borderId="7" xfId="0" applyNumberFormat="1" applyFont="1" applyBorder="1" applyAlignment="1">
      <alignment horizontal="right" vertical="center" readingOrder="1"/>
    </xf>
    <xf numFmtId="9" fontId="111" fillId="0" borderId="7" xfId="2" applyFont="1" applyFill="1" applyBorder="1" applyAlignment="1">
      <alignment horizontal="center" vertical="center" readingOrder="1"/>
    </xf>
    <xf numFmtId="9" fontId="111" fillId="0" borderId="11" xfId="2" applyFont="1" applyFill="1" applyBorder="1" applyAlignment="1">
      <alignment horizontal="center" vertical="center" readingOrder="1"/>
    </xf>
    <xf numFmtId="0" fontId="111" fillId="0" borderId="60" xfId="0" applyFont="1" applyBorder="1" applyAlignment="1">
      <alignment horizontal="left" vertical="center" wrapText="1" readingOrder="1"/>
    </xf>
    <xf numFmtId="9" fontId="111" fillId="0" borderId="8" xfId="2" applyFont="1" applyFill="1" applyBorder="1" applyAlignment="1">
      <alignment horizontal="center" vertical="center" readingOrder="1"/>
    </xf>
    <xf numFmtId="1" fontId="166" fillId="0" borderId="4" xfId="0" applyNumberFormat="1" applyFont="1" applyBorder="1" applyAlignment="1">
      <alignment horizontal="center" vertical="center" wrapText="1"/>
    </xf>
    <xf numFmtId="1" fontId="166" fillId="4" borderId="4" xfId="0" applyNumberFormat="1" applyFont="1" applyFill="1" applyBorder="1" applyAlignment="1">
      <alignment horizontal="center" vertical="center" wrapText="1"/>
    </xf>
    <xf numFmtId="0" fontId="177" fillId="4" borderId="77" xfId="0" applyFont="1" applyFill="1" applyBorder="1" applyAlignment="1">
      <alignment horizontal="left" vertical="center" wrapText="1" readingOrder="1"/>
    </xf>
    <xf numFmtId="0" fontId="177" fillId="4" borderId="4" xfId="0" applyFont="1" applyFill="1" applyBorder="1" applyAlignment="1">
      <alignment horizontal="left" vertical="center" wrapText="1" readingOrder="1"/>
    </xf>
    <xf numFmtId="1" fontId="166" fillId="0" borderId="3" xfId="0" applyNumberFormat="1" applyFont="1" applyBorder="1" applyAlignment="1">
      <alignment horizontal="center" vertical="center" wrapText="1"/>
    </xf>
    <xf numFmtId="1" fontId="166" fillId="4" borderId="3" xfId="0" applyNumberFormat="1" applyFont="1" applyFill="1" applyBorder="1" applyAlignment="1">
      <alignment horizontal="center" vertical="center" wrapText="1"/>
    </xf>
    <xf numFmtId="0" fontId="177" fillId="4" borderId="4" xfId="0" applyFont="1" applyFill="1" applyBorder="1" applyAlignment="1">
      <alignment vertical="center" wrapText="1" readingOrder="1"/>
    </xf>
    <xf numFmtId="0" fontId="177" fillId="4" borderId="11" xfId="0" applyFont="1" applyFill="1" applyBorder="1" applyAlignment="1">
      <alignment horizontal="left" vertical="center" wrapText="1" readingOrder="1"/>
    </xf>
    <xf numFmtId="0" fontId="99" fillId="0" borderId="3" xfId="3" applyFont="1" applyBorder="1" applyAlignment="1">
      <alignment vertical="center" wrapText="1" readingOrder="1"/>
    </xf>
    <xf numFmtId="0" fontId="166" fillId="0" borderId="0" xfId="0" applyFont="1" applyAlignment="1">
      <alignment vertical="center" wrapText="1"/>
    </xf>
    <xf numFmtId="0" fontId="93" fillId="0" borderId="0" xfId="0" applyFont="1" applyAlignment="1">
      <alignment horizontal="left" vertical="center" wrapText="1"/>
    </xf>
    <xf numFmtId="178" fontId="93" fillId="0" borderId="0" xfId="0" applyNumberFormat="1" applyFont="1"/>
    <xf numFmtId="0" fontId="93" fillId="0" borderId="0" xfId="0" applyFont="1"/>
    <xf numFmtId="0" fontId="93" fillId="0" borderId="0" xfId="0" applyFont="1" applyAlignment="1">
      <alignment horizontal="center" vertical="center" wrapText="1"/>
    </xf>
    <xf numFmtId="3" fontId="93" fillId="0" borderId="0" xfId="0" applyNumberFormat="1" applyFont="1"/>
    <xf numFmtId="1" fontId="93" fillId="0" borderId="0" xfId="0" applyNumberFormat="1" applyFont="1"/>
    <xf numFmtId="9" fontId="93" fillId="0" borderId="0" xfId="2" applyFont="1" applyFill="1" applyBorder="1" applyAlignment="1">
      <alignment horizontal="center"/>
    </xf>
    <xf numFmtId="180" fontId="170" fillId="0" borderId="0" xfId="0" applyNumberFormat="1" applyFont="1"/>
    <xf numFmtId="180" fontId="93" fillId="0" borderId="0" xfId="0" applyNumberFormat="1" applyFont="1"/>
    <xf numFmtId="180" fontId="168" fillId="0" borderId="0" xfId="0" applyNumberFormat="1" applyFont="1"/>
    <xf numFmtId="0" fontId="93" fillId="0" borderId="0" xfId="0" applyFont="1" applyAlignment="1">
      <alignment horizontal="center"/>
    </xf>
    <xf numFmtId="0" fontId="170" fillId="0" borderId="0" xfId="0" applyFont="1"/>
    <xf numFmtId="0" fontId="168" fillId="0" borderId="0" xfId="0" applyFont="1"/>
    <xf numFmtId="43" fontId="93" fillId="0" borderId="0" xfId="0" applyNumberFormat="1" applyFont="1"/>
    <xf numFmtId="9" fontId="93" fillId="0" borderId="0" xfId="2" applyFont="1" applyBorder="1" applyAlignment="1">
      <alignment horizontal="center"/>
    </xf>
    <xf numFmtId="0" fontId="99" fillId="0" borderId="3" xfId="0" applyFont="1" applyBorder="1" applyAlignment="1">
      <alignment horizontal="center" vertical="center" readingOrder="1"/>
    </xf>
    <xf numFmtId="0" fontId="99" fillId="4" borderId="3" xfId="0" applyFont="1" applyFill="1" applyBorder="1" applyAlignment="1">
      <alignment horizontal="center" vertical="center" readingOrder="1"/>
    </xf>
    <xf numFmtId="0" fontId="99" fillId="4" borderId="7" xfId="0" applyFont="1" applyFill="1" applyBorder="1" applyAlignment="1">
      <alignment horizontal="center" vertical="center" readingOrder="1"/>
    </xf>
    <xf numFmtId="0" fontId="177" fillId="4" borderId="3" xfId="0" applyFont="1" applyFill="1" applyBorder="1" applyAlignment="1">
      <alignment horizontal="center" vertical="center" readingOrder="1"/>
    </xf>
    <xf numFmtId="0" fontId="99" fillId="0" borderId="51" xfId="0" applyFont="1" applyBorder="1" applyAlignment="1">
      <alignment horizontal="center" vertical="center" readingOrder="1"/>
    </xf>
    <xf numFmtId="0" fontId="99" fillId="0" borderId="10" xfId="0" applyFont="1" applyBorder="1" applyAlignment="1">
      <alignment horizontal="center" vertical="center" readingOrder="1"/>
    </xf>
    <xf numFmtId="0" fontId="99" fillId="4" borderId="63" xfId="0" applyFont="1" applyFill="1" applyBorder="1" applyAlignment="1">
      <alignment horizontal="center" vertical="center" readingOrder="1"/>
    </xf>
    <xf numFmtId="0" fontId="99" fillId="0" borderId="3" xfId="0" applyFont="1" applyBorder="1" applyAlignment="1">
      <alignment horizontal="center" vertical="center" wrapText="1" readingOrder="1"/>
    </xf>
    <xf numFmtId="0" fontId="177" fillId="4" borderId="3" xfId="0" applyFont="1" applyFill="1" applyBorder="1" applyAlignment="1">
      <alignment horizontal="center" vertical="center" wrapText="1" readingOrder="1"/>
    </xf>
    <xf numFmtId="0" fontId="99" fillId="0" borderId="7" xfId="0" applyFont="1" applyBorder="1" applyAlignment="1">
      <alignment horizontal="center" vertical="center" readingOrder="1"/>
    </xf>
    <xf numFmtId="0" fontId="99" fillId="4" borderId="29" xfId="0" applyFont="1" applyFill="1" applyBorder="1" applyAlignment="1">
      <alignment horizontal="center" vertical="center" readingOrder="1"/>
    </xf>
    <xf numFmtId="0" fontId="93" fillId="0" borderId="0" xfId="0" applyFont="1" applyAlignment="1">
      <alignment horizontal="center" vertical="top" readingOrder="1"/>
    </xf>
    <xf numFmtId="0" fontId="119" fillId="4" borderId="0" xfId="0" applyFont="1" applyFill="1" applyAlignment="1">
      <alignment horizontal="center"/>
    </xf>
    <xf numFmtId="0" fontId="110" fillId="4" borderId="0" xfId="0" applyFont="1" applyFill="1" applyAlignment="1">
      <alignment horizontal="center"/>
    </xf>
    <xf numFmtId="1" fontId="99" fillId="0" borderId="30" xfId="0" applyNumberFormat="1" applyFont="1" applyBorder="1" applyAlignment="1">
      <alignment horizontal="center" vertical="center" wrapText="1" readingOrder="1"/>
    </xf>
    <xf numFmtId="1" fontId="99" fillId="0" borderId="32" xfId="0" applyNumberFormat="1" applyFont="1" applyBorder="1" applyAlignment="1">
      <alignment horizontal="center" vertical="center" wrapText="1" readingOrder="1"/>
    </xf>
    <xf numFmtId="180" fontId="151" fillId="48" borderId="43" xfId="0" applyNumberFormat="1" applyFont="1" applyFill="1" applyBorder="1" applyAlignment="1">
      <alignment horizontal="center" vertical="center" readingOrder="1"/>
    </xf>
    <xf numFmtId="9" fontId="151" fillId="48" borderId="78" xfId="2" applyFont="1" applyFill="1" applyBorder="1" applyAlignment="1">
      <alignment horizontal="center" vertical="center" readingOrder="1"/>
    </xf>
    <xf numFmtId="178" fontId="96" fillId="0" borderId="92" xfId="0" applyNumberFormat="1" applyFont="1" applyBorder="1" applyAlignment="1">
      <alignment vertical="center" wrapText="1" readingOrder="1"/>
    </xf>
    <xf numFmtId="178" fontId="96" fillId="0" borderId="53" xfId="0" applyNumberFormat="1" applyFont="1" applyBorder="1" applyAlignment="1">
      <alignment vertical="center" wrapText="1" readingOrder="1"/>
    </xf>
    <xf numFmtId="178" fontId="109" fillId="2" borderId="53" xfId="0" applyNumberFormat="1" applyFont="1" applyFill="1" applyBorder="1" applyAlignment="1">
      <alignment vertical="center" wrapText="1" readingOrder="1"/>
    </xf>
    <xf numFmtId="178" fontId="153" fillId="49" borderId="53" xfId="0" applyNumberFormat="1" applyFont="1" applyFill="1" applyBorder="1" applyAlignment="1">
      <alignment vertical="center" wrapText="1" readingOrder="1"/>
    </xf>
    <xf numFmtId="178" fontId="153" fillId="50" borderId="91" xfId="0" applyNumberFormat="1" applyFont="1" applyFill="1" applyBorder="1" applyAlignment="1">
      <alignment vertical="center" wrapText="1" readingOrder="1"/>
    </xf>
    <xf numFmtId="0" fontId="151" fillId="48" borderId="29" xfId="4" applyFont="1" applyFill="1" applyBorder="1" applyAlignment="1">
      <alignment horizontal="center" vertical="center" wrapText="1" readingOrder="1"/>
    </xf>
    <xf numFmtId="0" fontId="151" fillId="48" borderId="93" xfId="0" applyFont="1" applyFill="1" applyBorder="1" applyAlignment="1">
      <alignment horizontal="center" vertical="center" wrapText="1" readingOrder="1"/>
    </xf>
    <xf numFmtId="172" fontId="96" fillId="0" borderId="33" xfId="2" applyNumberFormat="1" applyFont="1" applyBorder="1" applyAlignment="1">
      <alignment horizontal="center" vertical="center" wrapText="1" readingOrder="1"/>
    </xf>
    <xf numFmtId="172" fontId="109" fillId="2" borderId="33" xfId="2" applyNumberFormat="1" applyFont="1" applyFill="1" applyBorder="1" applyAlignment="1">
      <alignment horizontal="center" vertical="center" wrapText="1" readingOrder="1"/>
    </xf>
    <xf numFmtId="172" fontId="153" fillId="49" borderId="33" xfId="2" applyNumberFormat="1" applyFont="1" applyFill="1" applyBorder="1" applyAlignment="1">
      <alignment horizontal="center" vertical="center" wrapText="1" readingOrder="1"/>
    </xf>
    <xf numFmtId="172" fontId="153" fillId="50" borderId="41" xfId="2" applyNumberFormat="1" applyFont="1" applyFill="1" applyBorder="1" applyAlignment="1">
      <alignment horizontal="center" vertical="center" wrapText="1" readingOrder="1"/>
    </xf>
    <xf numFmtId="178" fontId="151" fillId="48" borderId="3" xfId="1" applyNumberFormat="1" applyFont="1" applyFill="1" applyBorder="1" applyAlignment="1">
      <alignment horizontal="center" vertical="center" readingOrder="1"/>
    </xf>
    <xf numFmtId="0" fontId="99" fillId="0" borderId="3" xfId="0" applyFont="1" applyFill="1" applyBorder="1" applyAlignment="1">
      <alignment vertical="center" wrapText="1" readingOrder="1"/>
    </xf>
    <xf numFmtId="178" fontId="99" fillId="0" borderId="3" xfId="0" applyNumberFormat="1" applyFont="1" applyFill="1" applyBorder="1" applyAlignment="1">
      <alignment horizontal="right" vertical="center" readingOrder="1"/>
    </xf>
    <xf numFmtId="180" fontId="99" fillId="0" borderId="3" xfId="0" applyNumberFormat="1" applyFont="1" applyFill="1" applyBorder="1" applyAlignment="1">
      <alignment horizontal="right" vertical="center" readingOrder="1"/>
    </xf>
    <xf numFmtId="0" fontId="0" fillId="0" borderId="0" xfId="0" applyFill="1"/>
    <xf numFmtId="180" fontId="177" fillId="0" borderId="3" xfId="0" applyNumberFormat="1" applyFont="1" applyFill="1" applyBorder="1" applyAlignment="1">
      <alignment horizontal="right" vertical="center" readingOrder="1"/>
    </xf>
    <xf numFmtId="180" fontId="99" fillId="0" borderId="7" xfId="0" applyNumberFormat="1" applyFont="1" applyFill="1" applyBorder="1" applyAlignment="1">
      <alignment horizontal="right" vertical="center" readingOrder="1"/>
    </xf>
    <xf numFmtId="9" fontId="109" fillId="57" borderId="3" xfId="7" applyFont="1" applyFill="1" applyBorder="1" applyAlignment="1">
      <alignment horizontal="center" vertical="center" wrapText="1"/>
    </xf>
    <xf numFmtId="9" fontId="122" fillId="42" borderId="3" xfId="7" applyFont="1" applyFill="1" applyBorder="1" applyAlignment="1">
      <alignment horizontal="center" vertical="center" wrapText="1" readingOrder="1"/>
    </xf>
    <xf numFmtId="178" fontId="111" fillId="4" borderId="5" xfId="0" applyNumberFormat="1" applyFont="1" applyFill="1" applyBorder="1" applyAlignment="1">
      <alignment horizontal="right" vertical="center" readingOrder="1"/>
    </xf>
    <xf numFmtId="0" fontId="99" fillId="0" borderId="3" xfId="0" applyFont="1" applyFill="1" applyBorder="1" applyAlignment="1">
      <alignment horizontal="center" vertical="center" readingOrder="1"/>
    </xf>
    <xf numFmtId="0" fontId="99" fillId="0" borderId="3" xfId="0" applyFont="1" applyFill="1" applyBorder="1" applyAlignment="1">
      <alignment horizontal="left" vertical="center" wrapText="1" readingOrder="1"/>
    </xf>
    <xf numFmtId="9" fontId="111" fillId="4" borderId="7" xfId="2" applyFont="1" applyFill="1" applyBorder="1" applyAlignment="1">
      <alignment horizontal="center" vertical="center" readingOrder="1"/>
    </xf>
    <xf numFmtId="171" fontId="0" fillId="0" borderId="0" xfId="1" applyNumberFormat="1" applyFont="1" applyFill="1"/>
    <xf numFmtId="178" fontId="93" fillId="0" borderId="0" xfId="1" applyNumberFormat="1" applyFont="1" applyFill="1" applyAlignment="1"/>
    <xf numFmtId="178" fontId="93" fillId="0" borderId="0" xfId="1" applyNumberFormat="1" applyFont="1" applyAlignment="1"/>
    <xf numFmtId="178" fontId="99" fillId="0" borderId="29" xfId="0" applyNumberFormat="1" applyFont="1" applyFill="1" applyBorder="1" applyAlignment="1">
      <alignment horizontal="right" vertical="center" readingOrder="1"/>
    </xf>
    <xf numFmtId="178" fontId="110" fillId="53" borderId="4" xfId="0" applyNumberFormat="1" applyFont="1" applyFill="1" applyBorder="1" applyAlignment="1">
      <alignment horizontal="right" vertical="center" readingOrder="1"/>
    </xf>
    <xf numFmtId="180" fontId="110" fillId="4" borderId="4" xfId="0" applyNumberFormat="1" applyFont="1" applyFill="1" applyBorder="1" applyAlignment="1">
      <alignment horizontal="right" vertical="center" readingOrder="1"/>
    </xf>
    <xf numFmtId="180" fontId="102" fillId="47" borderId="4" xfId="0" applyNumberFormat="1" applyFont="1" applyFill="1" applyBorder="1" applyAlignment="1">
      <alignment horizontal="right" vertical="center" readingOrder="1"/>
    </xf>
    <xf numFmtId="180" fontId="105" fillId="47" borderId="4" xfId="0" applyNumberFormat="1" applyFont="1" applyFill="1" applyBorder="1" applyAlignment="1">
      <alignment horizontal="right" vertical="center" readingOrder="1"/>
    </xf>
    <xf numFmtId="178" fontId="152" fillId="48" borderId="88" xfId="0" applyNumberFormat="1" applyFont="1" applyFill="1" applyBorder="1" applyAlignment="1">
      <alignment horizontal="right" vertical="center" readingOrder="1"/>
    </xf>
    <xf numFmtId="178" fontId="151" fillId="48" borderId="89" xfId="0" applyNumberFormat="1" applyFont="1" applyFill="1" applyBorder="1" applyAlignment="1">
      <alignment horizontal="center" vertical="center" wrapText="1" readingOrder="1"/>
    </xf>
    <xf numFmtId="180" fontId="114" fillId="4" borderId="4" xfId="0" applyNumberFormat="1" applyFont="1" applyFill="1" applyBorder="1" applyAlignment="1">
      <alignment horizontal="right" vertical="center" readingOrder="1"/>
    </xf>
    <xf numFmtId="180" fontId="114" fillId="0" borderId="4" xfId="0" applyNumberFormat="1" applyFont="1" applyBorder="1" applyAlignment="1">
      <alignment horizontal="right" vertical="center" readingOrder="1"/>
    </xf>
    <xf numFmtId="180" fontId="105" fillId="49" borderId="4" xfId="0" applyNumberFormat="1" applyFont="1" applyFill="1" applyBorder="1" applyAlignment="1">
      <alignment horizontal="right" vertical="center" readingOrder="1"/>
    </xf>
    <xf numFmtId="180" fontId="105" fillId="49" borderId="8" xfId="0" applyNumberFormat="1" applyFont="1" applyFill="1" applyBorder="1" applyAlignment="1">
      <alignment horizontal="right" vertical="center" readingOrder="1"/>
    </xf>
    <xf numFmtId="180" fontId="152" fillId="48" borderId="27" xfId="0" applyNumberFormat="1" applyFont="1" applyFill="1" applyBorder="1" applyAlignment="1">
      <alignment horizontal="right" vertical="center" readingOrder="1"/>
    </xf>
    <xf numFmtId="180" fontId="110" fillId="54" borderId="77" xfId="0" applyNumberFormat="1" applyFont="1" applyFill="1" applyBorder="1" applyAlignment="1">
      <alignment horizontal="right" vertical="center" readingOrder="1"/>
    </xf>
    <xf numFmtId="180" fontId="102" fillId="49" borderId="4" xfId="0" applyNumberFormat="1" applyFont="1" applyFill="1" applyBorder="1" applyAlignment="1">
      <alignment horizontal="right" vertical="center" readingOrder="1"/>
    </xf>
    <xf numFmtId="180" fontId="110" fillId="0" borderId="4" xfId="0" applyNumberFormat="1" applyFont="1" applyFill="1" applyBorder="1" applyAlignment="1">
      <alignment horizontal="right" vertical="center" readingOrder="1"/>
    </xf>
    <xf numFmtId="180" fontId="102" fillId="49" borderId="8" xfId="0" applyNumberFormat="1" applyFont="1" applyFill="1" applyBorder="1" applyAlignment="1">
      <alignment horizontal="right" vertical="center" readingOrder="1"/>
    </xf>
    <xf numFmtId="0" fontId="151" fillId="48" borderId="4" xfId="0" applyFont="1" applyFill="1" applyBorder="1" applyAlignment="1">
      <alignment horizontal="center" vertical="center" wrapText="1" readingOrder="1"/>
    </xf>
    <xf numFmtId="180" fontId="110" fillId="54" borderId="4" xfId="0" applyNumberFormat="1" applyFont="1" applyFill="1" applyBorder="1" applyAlignment="1">
      <alignment horizontal="right" vertical="center" readingOrder="1"/>
    </xf>
    <xf numFmtId="180" fontId="110" fillId="0" borderId="11" xfId="0" applyNumberFormat="1" applyFont="1" applyFill="1" applyBorder="1" applyAlignment="1">
      <alignment horizontal="right" vertical="center" readingOrder="1"/>
    </xf>
    <xf numFmtId="180" fontId="110" fillId="55" borderId="4" xfId="0" applyNumberFormat="1" applyFont="1" applyFill="1" applyBorder="1" applyAlignment="1">
      <alignment horizontal="right" vertical="center" readingOrder="1"/>
    </xf>
    <xf numFmtId="180" fontId="102" fillId="49" borderId="62" xfId="0" applyNumberFormat="1" applyFont="1" applyFill="1" applyBorder="1" applyAlignment="1">
      <alignment horizontal="right" vertical="center" readingOrder="1"/>
    </xf>
    <xf numFmtId="180" fontId="110" fillId="55" borderId="11" xfId="0" applyNumberFormat="1" applyFont="1" applyFill="1" applyBorder="1" applyAlignment="1">
      <alignment horizontal="right" vertical="center" readingOrder="1"/>
    </xf>
    <xf numFmtId="180" fontId="110" fillId="55" borderId="77" xfId="0" applyNumberFormat="1" applyFont="1" applyFill="1" applyBorder="1" applyAlignment="1">
      <alignment horizontal="right" vertical="center" readingOrder="1"/>
    </xf>
    <xf numFmtId="178" fontId="152" fillId="48" borderId="27" xfId="0" applyNumberFormat="1" applyFont="1" applyFill="1" applyBorder="1" applyAlignment="1">
      <alignment horizontal="right" vertical="center" readingOrder="1"/>
    </xf>
    <xf numFmtId="0" fontId="151" fillId="48" borderId="77" xfId="0" applyFont="1" applyFill="1" applyBorder="1" applyAlignment="1">
      <alignment horizontal="center" vertical="center" wrapText="1" readingOrder="1"/>
    </xf>
    <xf numFmtId="180" fontId="110" fillId="0" borderId="11" xfId="0" applyNumberFormat="1" applyFont="1" applyBorder="1" applyAlignment="1">
      <alignment horizontal="right" vertical="center" readingOrder="1"/>
    </xf>
    <xf numFmtId="0" fontId="151" fillId="48" borderId="27" xfId="0" applyFont="1" applyFill="1" applyBorder="1" applyAlignment="1">
      <alignment horizontal="center" vertical="center" wrapText="1" readingOrder="1"/>
    </xf>
    <xf numFmtId="180" fontId="110" fillId="0" borderId="2" xfId="0" applyNumberFormat="1" applyFont="1" applyBorder="1" applyAlignment="1">
      <alignment horizontal="right" vertical="center" readingOrder="1"/>
    </xf>
    <xf numFmtId="180" fontId="102" fillId="49" borderId="9" xfId="0" applyNumberFormat="1" applyFont="1" applyFill="1" applyBorder="1" applyAlignment="1">
      <alignment horizontal="right" vertical="center" readingOrder="1"/>
    </xf>
    <xf numFmtId="180" fontId="102" fillId="49" borderId="0" xfId="0" applyNumberFormat="1" applyFont="1" applyFill="1" applyBorder="1" applyAlignment="1">
      <alignment horizontal="right" vertical="center" readingOrder="1"/>
    </xf>
    <xf numFmtId="180" fontId="152" fillId="48" borderId="22" xfId="0" applyNumberFormat="1" applyFont="1" applyFill="1" applyBorder="1" applyAlignment="1">
      <alignment horizontal="right" vertical="center" readingOrder="1"/>
    </xf>
    <xf numFmtId="180" fontId="110" fillId="4" borderId="77" xfId="0" applyNumberFormat="1" applyFont="1" applyFill="1" applyBorder="1" applyAlignment="1">
      <alignment horizontal="right" vertical="center" readingOrder="1"/>
    </xf>
    <xf numFmtId="180" fontId="102" fillId="0" borderId="4" xfId="0" applyNumberFormat="1" applyFont="1" applyBorder="1" applyAlignment="1">
      <alignment horizontal="right" vertical="center" readingOrder="1"/>
    </xf>
    <xf numFmtId="178" fontId="110" fillId="0" borderId="11" xfId="0" applyNumberFormat="1" applyFont="1" applyBorder="1" applyAlignment="1">
      <alignment horizontal="right" vertical="center" readingOrder="1"/>
    </xf>
    <xf numFmtId="178" fontId="102" fillId="49" borderId="4" xfId="0" applyNumberFormat="1" applyFont="1" applyFill="1" applyBorder="1" applyAlignment="1">
      <alignment horizontal="right" vertical="center" readingOrder="1"/>
    </xf>
    <xf numFmtId="180" fontId="152" fillId="48" borderId="4" xfId="0" applyNumberFormat="1" applyFont="1" applyFill="1" applyBorder="1" applyAlignment="1">
      <alignment horizontal="right" vertical="center" readingOrder="1"/>
    </xf>
    <xf numFmtId="180" fontId="110" fillId="4" borderId="89" xfId="0" applyNumberFormat="1" applyFont="1" applyFill="1" applyBorder="1" applyAlignment="1">
      <alignment horizontal="right" vertical="center" readingOrder="1"/>
    </xf>
    <xf numFmtId="180" fontId="152" fillId="48" borderId="61" xfId="0" applyNumberFormat="1" applyFont="1" applyFill="1" applyBorder="1" applyAlignment="1">
      <alignment horizontal="right" vertical="center" readingOrder="1"/>
    </xf>
    <xf numFmtId="0" fontId="151" fillId="48" borderId="27" xfId="0" applyFont="1" applyFill="1" applyBorder="1" applyAlignment="1">
      <alignment horizontal="center" vertical="center" readingOrder="1"/>
    </xf>
    <xf numFmtId="180" fontId="110" fillId="0" borderId="89" xfId="0" applyNumberFormat="1" applyFont="1" applyBorder="1" applyAlignment="1">
      <alignment horizontal="right" vertical="center" readingOrder="1"/>
    </xf>
    <xf numFmtId="178" fontId="105" fillId="0" borderId="11" xfId="0" applyNumberFormat="1" applyFont="1" applyBorder="1" applyAlignment="1">
      <alignment horizontal="right" vertical="center" readingOrder="1"/>
    </xf>
    <xf numFmtId="178" fontId="105" fillId="0" borderId="8" xfId="0" applyNumberFormat="1" applyFont="1" applyBorder="1" applyAlignment="1">
      <alignment horizontal="right" vertical="center" readingOrder="1"/>
    </xf>
    <xf numFmtId="3" fontId="119" fillId="0" borderId="56" xfId="0" applyNumberFormat="1" applyFont="1" applyBorder="1" applyAlignment="1">
      <alignment horizontal="right" readingOrder="1"/>
    </xf>
    <xf numFmtId="3" fontId="119" fillId="0" borderId="2" xfId="0" applyNumberFormat="1" applyFont="1" applyBorder="1" applyAlignment="1">
      <alignment horizontal="right" readingOrder="1"/>
    </xf>
    <xf numFmtId="9" fontId="111" fillId="4" borderId="5" xfId="2" applyFont="1" applyFill="1" applyBorder="1" applyAlignment="1">
      <alignment horizontal="center" vertical="center" readingOrder="1"/>
    </xf>
    <xf numFmtId="173" fontId="48" fillId="5" borderId="3" xfId="1" applyNumberFormat="1" applyFont="1" applyFill="1" applyBorder="1" applyAlignment="1">
      <alignment horizontal="right" vertical="center" wrapText="1" readingOrder="1"/>
    </xf>
    <xf numFmtId="180" fontId="152" fillId="48" borderId="0" xfId="0" applyNumberFormat="1" applyFont="1" applyFill="1" applyBorder="1" applyAlignment="1">
      <alignment horizontal="right" vertical="center" readingOrder="1"/>
    </xf>
    <xf numFmtId="0" fontId="151" fillId="4" borderId="16" xfId="0" applyFont="1" applyFill="1" applyBorder="1" applyAlignment="1">
      <alignment horizontal="center" vertical="center" wrapText="1" readingOrder="1"/>
    </xf>
    <xf numFmtId="0" fontId="151" fillId="4" borderId="14" xfId="0" applyFont="1" applyFill="1" applyBorder="1" applyAlignment="1">
      <alignment horizontal="center" vertical="center" readingOrder="1"/>
    </xf>
    <xf numFmtId="0" fontId="151" fillId="4" borderId="86" xfId="0" applyFont="1" applyFill="1" applyBorder="1" applyAlignment="1">
      <alignment horizontal="center" vertical="center" readingOrder="1"/>
    </xf>
    <xf numFmtId="178" fontId="151" fillId="4" borderId="29" xfId="0" applyNumberFormat="1" applyFont="1" applyFill="1" applyBorder="1" applyAlignment="1">
      <alignment horizontal="right" vertical="center" readingOrder="1"/>
    </xf>
    <xf numFmtId="180" fontId="151" fillId="4" borderId="29" xfId="0" applyNumberFormat="1" applyFont="1" applyFill="1" applyBorder="1" applyAlignment="1">
      <alignment horizontal="right" vertical="center" readingOrder="1"/>
    </xf>
    <xf numFmtId="9" fontId="151" fillId="4" borderId="29" xfId="2" applyFont="1" applyFill="1" applyBorder="1" applyAlignment="1">
      <alignment horizontal="center" vertical="center" readingOrder="1"/>
    </xf>
    <xf numFmtId="9" fontId="151" fillId="4" borderId="89" xfId="2" applyFont="1" applyFill="1" applyBorder="1" applyAlignment="1">
      <alignment horizontal="center" vertical="center" readingOrder="1"/>
    </xf>
    <xf numFmtId="180" fontId="152" fillId="4" borderId="0" xfId="0" applyNumberFormat="1" applyFont="1" applyFill="1" applyBorder="1" applyAlignment="1">
      <alignment horizontal="right" vertical="center" readingOrder="1"/>
    </xf>
    <xf numFmtId="1" fontId="99" fillId="0" borderId="36" xfId="0" applyNumberFormat="1" applyFont="1" applyBorder="1" applyAlignment="1">
      <alignment horizontal="center" vertical="center" wrapText="1" readingOrder="1"/>
    </xf>
    <xf numFmtId="0" fontId="179" fillId="0" borderId="1" xfId="0" applyNumberFormat="1" applyFont="1" applyFill="1" applyBorder="1" applyAlignment="1">
      <alignment horizontal="left" vertical="center" wrapText="1" readingOrder="1"/>
    </xf>
    <xf numFmtId="1" fontId="166" fillId="0" borderId="8" xfId="0" applyNumberFormat="1" applyFont="1" applyBorder="1" applyAlignment="1">
      <alignment horizontal="center" vertical="center" wrapText="1"/>
    </xf>
    <xf numFmtId="180" fontId="102" fillId="4" borderId="4" xfId="0" applyNumberFormat="1" applyFont="1" applyFill="1" applyBorder="1" applyAlignment="1">
      <alignment horizontal="right" vertical="center" readingOrder="1"/>
    </xf>
    <xf numFmtId="180" fontId="99" fillId="4" borderId="9" xfId="0" applyNumberFormat="1" applyFont="1" applyFill="1" applyBorder="1" applyAlignment="1">
      <alignment horizontal="center" vertical="center" readingOrder="1"/>
    </xf>
    <xf numFmtId="0" fontId="99" fillId="4" borderId="51" xfId="0" applyFont="1" applyFill="1" applyBorder="1" applyAlignment="1">
      <alignment horizontal="left" vertical="center" wrapText="1" readingOrder="1"/>
    </xf>
    <xf numFmtId="178" fontId="99" fillId="0" borderId="5" xfId="0" applyNumberFormat="1" applyFont="1" applyFill="1" applyBorder="1" applyAlignment="1">
      <alignment horizontal="right" vertical="center" readingOrder="1"/>
    </xf>
    <xf numFmtId="180" fontId="110" fillId="0" borderId="8" xfId="0" applyNumberFormat="1" applyFont="1" applyBorder="1" applyAlignment="1">
      <alignment horizontal="right" vertical="center" readingOrder="1"/>
    </xf>
    <xf numFmtId="178" fontId="151" fillId="4" borderId="0" xfId="0" applyNumberFormat="1" applyFont="1" applyFill="1" applyBorder="1" applyAlignment="1">
      <alignment horizontal="center" vertical="center" wrapText="1" readingOrder="1"/>
    </xf>
    <xf numFmtId="0" fontId="0" fillId="4" borderId="0" xfId="0" applyFill="1" applyAlignment="1">
      <alignment horizontal="center"/>
    </xf>
    <xf numFmtId="0" fontId="99" fillId="4" borderId="6" xfId="0" applyFont="1" applyFill="1" applyBorder="1" applyAlignment="1">
      <alignment horizontal="right" vertical="center" wrapText="1" readingOrder="1"/>
    </xf>
    <xf numFmtId="178" fontId="99" fillId="4" borderId="6" xfId="0" applyNumberFormat="1" applyFont="1" applyFill="1" applyBorder="1" applyAlignment="1">
      <alignment horizontal="right" vertical="center" wrapText="1" readingOrder="1"/>
    </xf>
    <xf numFmtId="0" fontId="177" fillId="0" borderId="3" xfId="0" applyFont="1" applyFill="1" applyBorder="1" applyAlignment="1">
      <alignment horizontal="left" vertical="center" wrapText="1" readingOrder="1"/>
    </xf>
    <xf numFmtId="180" fontId="114" fillId="0" borderId="4" xfId="0" applyNumberFormat="1" applyFont="1" applyFill="1" applyBorder="1" applyAlignment="1">
      <alignment horizontal="right" vertical="center" readingOrder="1"/>
    </xf>
    <xf numFmtId="0" fontId="99" fillId="0" borderId="7" xfId="0" applyFont="1" applyFill="1" applyBorder="1" applyAlignment="1">
      <alignment horizontal="center" vertical="center" readingOrder="1"/>
    </xf>
    <xf numFmtId="0" fontId="99" fillId="0" borderId="7" xfId="0" applyFont="1" applyFill="1" applyBorder="1" applyAlignment="1">
      <alignment vertical="center" wrapText="1" readingOrder="1"/>
    </xf>
    <xf numFmtId="0" fontId="99" fillId="0" borderId="7" xfId="0" applyFont="1" applyFill="1" applyBorder="1" applyAlignment="1">
      <alignment horizontal="left" vertical="center" wrapText="1" readingOrder="1"/>
    </xf>
    <xf numFmtId="178" fontId="99" fillId="0" borderId="7" xfId="0" applyNumberFormat="1" applyFont="1" applyFill="1" applyBorder="1" applyAlignment="1">
      <alignment horizontal="right" vertical="center" readingOrder="1"/>
    </xf>
    <xf numFmtId="180" fontId="114" fillId="0" borderId="11" xfId="0" applyNumberFormat="1" applyFont="1" applyFill="1" applyBorder="1" applyAlignment="1">
      <alignment horizontal="right" vertical="center" readingOrder="1"/>
    </xf>
    <xf numFmtId="1" fontId="166" fillId="0" borderId="3" xfId="0" applyNumberFormat="1" applyFont="1" applyFill="1" applyBorder="1" applyAlignment="1">
      <alignment horizontal="center" vertical="center" wrapText="1"/>
    </xf>
    <xf numFmtId="0" fontId="177" fillId="0" borderId="4" xfId="0" applyFont="1" applyFill="1" applyBorder="1" applyAlignment="1">
      <alignment horizontal="left" vertical="center" wrapText="1" readingOrder="1"/>
    </xf>
    <xf numFmtId="0" fontId="48" fillId="0" borderId="3" xfId="0" applyFont="1" applyBorder="1" applyAlignment="1">
      <alignment horizontal="left" vertical="center" wrapText="1" readingOrder="1"/>
    </xf>
    <xf numFmtId="0" fontId="48" fillId="4" borderId="3" xfId="0" applyFont="1" applyFill="1" applyBorder="1" applyAlignment="1">
      <alignment horizontal="left" vertical="center" wrapText="1" readingOrder="1"/>
    </xf>
    <xf numFmtId="1" fontId="48" fillId="4" borderId="5" xfId="0" applyNumberFormat="1" applyFont="1" applyFill="1" applyBorder="1" applyAlignment="1">
      <alignment vertical="center" wrapText="1" readingOrder="1"/>
    </xf>
    <xf numFmtId="0" fontId="48" fillId="51" borderId="3" xfId="0" applyFont="1" applyFill="1" applyBorder="1" applyAlignment="1">
      <alignment vertical="center" wrapText="1" readingOrder="1"/>
    </xf>
    <xf numFmtId="16" fontId="96" fillId="0" borderId="32" xfId="0" applyNumberFormat="1" applyFont="1" applyFill="1" applyBorder="1" applyAlignment="1">
      <alignment horizontal="left" wrapText="1" readingOrder="1"/>
    </xf>
    <xf numFmtId="0" fontId="181" fillId="0" borderId="0" xfId="0" applyFont="1"/>
    <xf numFmtId="0" fontId="182" fillId="48" borderId="99" xfId="0" applyFont="1" applyFill="1" applyBorder="1" applyAlignment="1">
      <alignment horizontal="center" vertical="center" wrapText="1" readingOrder="1"/>
    </xf>
    <xf numFmtId="0" fontId="182" fillId="48" borderId="3" xfId="0" applyFont="1" applyFill="1" applyBorder="1" applyAlignment="1">
      <alignment horizontal="center" vertical="center" wrapText="1" readingOrder="1"/>
    </xf>
    <xf numFmtId="0" fontId="182" fillId="48" borderId="100" xfId="0" applyFont="1" applyFill="1" applyBorder="1" applyAlignment="1">
      <alignment horizontal="center" vertical="center" wrapText="1" readingOrder="1"/>
    </xf>
    <xf numFmtId="0" fontId="182" fillId="48" borderId="50" xfId="0" applyFont="1" applyFill="1" applyBorder="1" applyAlignment="1">
      <alignment horizontal="center" vertical="center" wrapText="1" readingOrder="1"/>
    </xf>
    <xf numFmtId="0" fontId="182" fillId="48" borderId="5" xfId="0" applyFont="1" applyFill="1" applyBorder="1" applyAlignment="1">
      <alignment horizontal="center" vertical="center" wrapText="1" readingOrder="1"/>
    </xf>
    <xf numFmtId="0" fontId="182" fillId="48" borderId="34" xfId="0" applyFont="1" applyFill="1" applyBorder="1" applyAlignment="1">
      <alignment horizontal="center" vertical="center" wrapText="1" readingOrder="1"/>
    </xf>
    <xf numFmtId="0" fontId="181" fillId="0" borderId="0" xfId="0" applyFont="1" applyAlignment="1">
      <alignment horizontal="center"/>
    </xf>
    <xf numFmtId="0" fontId="183" fillId="0" borderId="3" xfId="0" applyFont="1" applyBorder="1" applyAlignment="1">
      <alignment horizontal="center" vertical="center" readingOrder="1"/>
    </xf>
    <xf numFmtId="0" fontId="183" fillId="0" borderId="3" xfId="0" applyFont="1" applyBorder="1" applyAlignment="1">
      <alignment horizontal="left" vertical="center" wrapText="1" readingOrder="1"/>
    </xf>
    <xf numFmtId="178" fontId="183" fillId="0" borderId="3" xfId="0" applyNumberFormat="1" applyFont="1" applyBorder="1" applyAlignment="1">
      <alignment horizontal="right" vertical="center" readingOrder="1"/>
    </xf>
    <xf numFmtId="178" fontId="183" fillId="60" borderId="3" xfId="1" applyNumberFormat="1" applyFont="1" applyFill="1" applyBorder="1" applyAlignment="1">
      <alignment horizontal="center" vertical="center" wrapText="1"/>
    </xf>
    <xf numFmtId="178" fontId="183" fillId="60" borderId="4" xfId="1" applyNumberFormat="1" applyFont="1" applyFill="1" applyBorder="1" applyAlignment="1">
      <alignment horizontal="center" vertical="center" wrapText="1"/>
    </xf>
    <xf numFmtId="178" fontId="181" fillId="0" borderId="99" xfId="0" applyNumberFormat="1" applyFont="1" applyBorder="1" applyAlignment="1">
      <alignment horizontal="center"/>
    </xf>
    <xf numFmtId="14" fontId="181" fillId="0" borderId="3" xfId="0" applyNumberFormat="1" applyFont="1" applyBorder="1" applyAlignment="1">
      <alignment horizontal="center"/>
    </xf>
    <xf numFmtId="0" fontId="181" fillId="0" borderId="3" xfId="0" applyFont="1" applyBorder="1" applyAlignment="1">
      <alignment horizontal="center"/>
    </xf>
    <xf numFmtId="14" fontId="181" fillId="0" borderId="100" xfId="0" applyNumberFormat="1" applyFont="1" applyBorder="1" applyAlignment="1">
      <alignment horizontal="center"/>
    </xf>
    <xf numFmtId="0" fontId="181" fillId="0" borderId="101" xfId="0" applyFont="1" applyBorder="1"/>
    <xf numFmtId="0" fontId="181" fillId="0" borderId="102" xfId="0" applyFont="1" applyBorder="1"/>
    <xf numFmtId="0" fontId="181" fillId="0" borderId="103" xfId="0" applyFont="1" applyBorder="1"/>
    <xf numFmtId="0" fontId="181" fillId="0" borderId="104" xfId="0" applyFont="1" applyBorder="1"/>
    <xf numFmtId="0" fontId="183" fillId="4" borderId="3" xfId="0" applyFont="1" applyFill="1" applyBorder="1" applyAlignment="1">
      <alignment horizontal="center" vertical="center" readingOrder="1"/>
    </xf>
    <xf numFmtId="0" fontId="183" fillId="4" borderId="3" xfId="0" applyFont="1" applyFill="1" applyBorder="1" applyAlignment="1">
      <alignment horizontal="left" vertical="center" wrapText="1" readingOrder="1"/>
    </xf>
    <xf numFmtId="178" fontId="183" fillId="4" borderId="3" xfId="0" applyNumberFormat="1" applyFont="1" applyFill="1" applyBorder="1" applyAlignment="1">
      <alignment horizontal="right" vertical="center" readingOrder="1"/>
    </xf>
    <xf numFmtId="178" fontId="184" fillId="4" borderId="3" xfId="0" applyNumberFormat="1" applyFont="1" applyFill="1" applyBorder="1" applyAlignment="1">
      <alignment horizontal="right" vertical="center" readingOrder="1"/>
    </xf>
    <xf numFmtId="178" fontId="184" fillId="4" borderId="4" xfId="0" applyNumberFormat="1" applyFont="1" applyFill="1" applyBorder="1" applyAlignment="1">
      <alignment horizontal="center" vertical="center" readingOrder="1"/>
    </xf>
    <xf numFmtId="0" fontId="181" fillId="0" borderId="99" xfId="0" applyFont="1" applyBorder="1" applyAlignment="1">
      <alignment horizontal="center"/>
    </xf>
    <xf numFmtId="0" fontId="181" fillId="4" borderId="3" xfId="0" applyFont="1" applyFill="1" applyBorder="1" applyAlignment="1">
      <alignment horizontal="center"/>
    </xf>
    <xf numFmtId="14" fontId="181" fillId="4" borderId="100" xfId="0" applyNumberFormat="1" applyFont="1" applyFill="1" applyBorder="1" applyAlignment="1">
      <alignment horizontal="center"/>
    </xf>
    <xf numFmtId="0" fontId="181" fillId="4" borderId="105" xfId="0" applyFont="1" applyFill="1" applyBorder="1"/>
    <xf numFmtId="0" fontId="181" fillId="4" borderId="75" xfId="0" applyFont="1" applyFill="1" applyBorder="1"/>
    <xf numFmtId="0" fontId="181" fillId="4" borderId="106" xfId="0" applyFont="1" applyFill="1" applyBorder="1"/>
    <xf numFmtId="0" fontId="181" fillId="4" borderId="107" xfId="0" applyFont="1" applyFill="1" applyBorder="1"/>
    <xf numFmtId="0" fontId="181" fillId="4" borderId="0" xfId="0" applyFont="1" applyFill="1"/>
    <xf numFmtId="178" fontId="180" fillId="47" borderId="3" xfId="0" applyNumberFormat="1" applyFont="1" applyFill="1" applyBorder="1" applyAlignment="1">
      <alignment horizontal="right" vertical="center" readingOrder="1"/>
    </xf>
    <xf numFmtId="178" fontId="180" fillId="47" borderId="4" xfId="0" applyNumberFormat="1" applyFont="1" applyFill="1" applyBorder="1" applyAlignment="1">
      <alignment horizontal="center" vertical="center" readingOrder="1"/>
    </xf>
    <xf numFmtId="178" fontId="180" fillId="47" borderId="99" xfId="0" applyNumberFormat="1" applyFont="1" applyFill="1" applyBorder="1" applyAlignment="1">
      <alignment horizontal="center" vertical="center" readingOrder="1"/>
    </xf>
    <xf numFmtId="178" fontId="180" fillId="47" borderId="3" xfId="0" applyNumberFormat="1" applyFont="1" applyFill="1" applyBorder="1" applyAlignment="1">
      <alignment horizontal="center" vertical="center" readingOrder="1"/>
    </xf>
    <xf numFmtId="178" fontId="180" fillId="47" borderId="100" xfId="0" applyNumberFormat="1" applyFont="1" applyFill="1" applyBorder="1" applyAlignment="1">
      <alignment horizontal="center" vertical="center" readingOrder="1"/>
    </xf>
    <xf numFmtId="178" fontId="180" fillId="47" borderId="105" xfId="0" applyNumberFormat="1" applyFont="1" applyFill="1" applyBorder="1" applyAlignment="1">
      <alignment horizontal="center" vertical="center" readingOrder="1"/>
    </xf>
    <xf numFmtId="178" fontId="180" fillId="47" borderId="75" xfId="0" applyNumberFormat="1" applyFont="1" applyFill="1" applyBorder="1" applyAlignment="1">
      <alignment horizontal="center" vertical="center" readingOrder="1"/>
    </xf>
    <xf numFmtId="178" fontId="180" fillId="47" borderId="106" xfId="0" applyNumberFormat="1" applyFont="1" applyFill="1" applyBorder="1" applyAlignment="1">
      <alignment horizontal="center" vertical="center" readingOrder="1"/>
    </xf>
    <xf numFmtId="178" fontId="180" fillId="47" borderId="107" xfId="0" applyNumberFormat="1" applyFont="1" applyFill="1" applyBorder="1" applyAlignment="1">
      <alignment horizontal="center" vertical="center" readingOrder="1"/>
    </xf>
    <xf numFmtId="1" fontId="183" fillId="4" borderId="3" xfId="0" applyNumberFormat="1" applyFont="1" applyFill="1" applyBorder="1" applyAlignment="1">
      <alignment horizontal="center" vertical="center" readingOrder="1"/>
    </xf>
    <xf numFmtId="0" fontId="185" fillId="4" borderId="3" xfId="0" applyFont="1" applyFill="1" applyBorder="1" applyAlignment="1">
      <alignment horizontal="left" vertical="center" wrapText="1" readingOrder="1"/>
    </xf>
    <xf numFmtId="178" fontId="183" fillId="0" borderId="4" xfId="0" applyNumberFormat="1" applyFont="1" applyBorder="1" applyAlignment="1">
      <alignment horizontal="center" vertical="center" readingOrder="1"/>
    </xf>
    <xf numFmtId="0" fontId="181" fillId="0" borderId="105" xfId="0" applyFont="1" applyBorder="1"/>
    <xf numFmtId="0" fontId="181" fillId="0" borderId="75" xfId="0" applyFont="1" applyBorder="1"/>
    <xf numFmtId="0" fontId="181" fillId="0" borderId="106" xfId="0" applyFont="1" applyBorder="1"/>
    <xf numFmtId="0" fontId="181" fillId="0" borderId="107" xfId="0" applyFont="1" applyBorder="1"/>
    <xf numFmtId="178" fontId="183" fillId="4" borderId="4" xfId="0" applyNumberFormat="1" applyFont="1" applyFill="1" applyBorder="1" applyAlignment="1">
      <alignment horizontal="center" vertical="center" readingOrder="1"/>
    </xf>
    <xf numFmtId="0" fontId="183" fillId="0" borderId="99" xfId="0" applyFont="1" applyBorder="1" applyAlignment="1">
      <alignment horizontal="center" vertical="center" wrapText="1" readingOrder="1"/>
    </xf>
    <xf numFmtId="0" fontId="181" fillId="0" borderId="99" xfId="0" applyFont="1" applyBorder="1" applyAlignment="1">
      <alignment horizontal="center" wrapText="1"/>
    </xf>
    <xf numFmtId="14" fontId="181" fillId="0" borderId="3" xfId="0" applyNumberFormat="1" applyFont="1" applyBorder="1" applyAlignment="1">
      <alignment horizontal="center" wrapText="1"/>
    </xf>
    <xf numFmtId="178" fontId="182" fillId="48" borderId="3" xfId="0" applyNumberFormat="1" applyFont="1" applyFill="1" applyBorder="1" applyAlignment="1">
      <alignment horizontal="right" vertical="center" readingOrder="1"/>
    </xf>
    <xf numFmtId="178" fontId="182" fillId="48" borderId="4" xfId="0" applyNumberFormat="1" applyFont="1" applyFill="1" applyBorder="1" applyAlignment="1">
      <alignment horizontal="center" vertical="center" readingOrder="1"/>
    </xf>
    <xf numFmtId="178" fontId="182" fillId="48" borderId="99" xfId="0" applyNumberFormat="1" applyFont="1" applyFill="1" applyBorder="1" applyAlignment="1">
      <alignment horizontal="center" vertical="center" wrapText="1" readingOrder="1"/>
    </xf>
    <xf numFmtId="178" fontId="182" fillId="48" borderId="3" xfId="0" applyNumberFormat="1" applyFont="1" applyFill="1" applyBorder="1" applyAlignment="1">
      <alignment horizontal="center" vertical="center" wrapText="1" readingOrder="1"/>
    </xf>
    <xf numFmtId="178" fontId="182" fillId="48" borderId="100" xfId="0" applyNumberFormat="1" applyFont="1" applyFill="1" applyBorder="1" applyAlignment="1">
      <alignment horizontal="center" vertical="center" wrapText="1" readingOrder="1"/>
    </xf>
    <xf numFmtId="178" fontId="182" fillId="48" borderId="105" xfId="0" applyNumberFormat="1" applyFont="1" applyFill="1" applyBorder="1" applyAlignment="1">
      <alignment horizontal="center" vertical="center" wrapText="1" readingOrder="1"/>
    </xf>
    <xf numFmtId="178" fontId="182" fillId="48" borderId="75" xfId="0" applyNumberFormat="1" applyFont="1" applyFill="1" applyBorder="1" applyAlignment="1">
      <alignment horizontal="center" vertical="center" wrapText="1" readingOrder="1"/>
    </xf>
    <xf numFmtId="178" fontId="182" fillId="48" borderId="106" xfId="0" applyNumberFormat="1" applyFont="1" applyFill="1" applyBorder="1" applyAlignment="1">
      <alignment horizontal="center" vertical="center" wrapText="1" readingOrder="1"/>
    </xf>
    <xf numFmtId="178" fontId="182" fillId="48" borderId="107" xfId="0" applyNumberFormat="1" applyFont="1" applyFill="1" applyBorder="1" applyAlignment="1">
      <alignment horizontal="center" vertical="center" wrapText="1" readingOrder="1"/>
    </xf>
    <xf numFmtId="0" fontId="181" fillId="0" borderId="100" xfId="0" applyFont="1" applyBorder="1" applyAlignment="1">
      <alignment horizontal="center"/>
    </xf>
    <xf numFmtId="0" fontId="181" fillId="0" borderId="99" xfId="0" applyFont="1" applyBorder="1" applyAlignment="1">
      <alignment horizontal="center" vertical="center"/>
    </xf>
    <xf numFmtId="14" fontId="181" fillId="0" borderId="3" xfId="0" applyNumberFormat="1" applyFont="1" applyBorder="1" applyAlignment="1">
      <alignment horizontal="center" vertical="center"/>
    </xf>
    <xf numFmtId="0" fontId="181" fillId="4" borderId="100" xfId="0" applyFont="1" applyFill="1" applyBorder="1" applyAlignment="1">
      <alignment horizontal="center"/>
    </xf>
    <xf numFmtId="1" fontId="181" fillId="0" borderId="3" xfId="0" applyNumberFormat="1" applyFont="1" applyBorder="1" applyAlignment="1">
      <alignment horizontal="center" vertical="center" wrapText="1"/>
    </xf>
    <xf numFmtId="0" fontId="185" fillId="4" borderId="3" xfId="0" applyFont="1" applyFill="1" applyBorder="1" applyAlignment="1">
      <alignment vertical="center" wrapText="1" readingOrder="1"/>
    </xf>
    <xf numFmtId="178" fontId="183" fillId="61" borderId="4" xfId="0" applyNumberFormat="1" applyFont="1" applyFill="1" applyBorder="1" applyAlignment="1">
      <alignment horizontal="center" vertical="center" readingOrder="1"/>
    </xf>
    <xf numFmtId="1" fontId="181" fillId="4" borderId="3" xfId="0" applyNumberFormat="1" applyFont="1" applyFill="1" applyBorder="1" applyAlignment="1">
      <alignment horizontal="center" vertical="center" wrapText="1"/>
    </xf>
    <xf numFmtId="14" fontId="185" fillId="0" borderId="3" xfId="0" applyNumberFormat="1" applyFont="1" applyBorder="1" applyAlignment="1">
      <alignment horizontal="center" vertical="center" wrapText="1" readingOrder="1"/>
    </xf>
    <xf numFmtId="178" fontId="180" fillId="49" borderId="3" xfId="0" applyNumberFormat="1" applyFont="1" applyFill="1" applyBorder="1" applyAlignment="1">
      <alignment horizontal="right" vertical="center" readingOrder="1"/>
    </xf>
    <xf numFmtId="178" fontId="180" fillId="49" borderId="4" xfId="0" applyNumberFormat="1" applyFont="1" applyFill="1" applyBorder="1" applyAlignment="1">
      <alignment horizontal="center" vertical="center" readingOrder="1"/>
    </xf>
    <xf numFmtId="0" fontId="184" fillId="0" borderId="3" xfId="0" applyFont="1" applyBorder="1"/>
    <xf numFmtId="0" fontId="184" fillId="0" borderId="4" xfId="0" applyFont="1" applyBorder="1" applyAlignment="1">
      <alignment horizontal="center"/>
    </xf>
    <xf numFmtId="178" fontId="186" fillId="49" borderId="99" xfId="0" applyNumberFormat="1" applyFont="1" applyFill="1" applyBorder="1" applyAlignment="1">
      <alignment horizontal="center" vertical="center" readingOrder="1"/>
    </xf>
    <xf numFmtId="178" fontId="186" fillId="49" borderId="3" xfId="0" applyNumberFormat="1" applyFont="1" applyFill="1" applyBorder="1" applyAlignment="1">
      <alignment horizontal="center" vertical="center" readingOrder="1"/>
    </xf>
    <xf numFmtId="178" fontId="186" fillId="49" borderId="100" xfId="0" applyNumberFormat="1" applyFont="1" applyFill="1" applyBorder="1" applyAlignment="1">
      <alignment horizontal="center" vertical="center" readingOrder="1"/>
    </xf>
    <xf numFmtId="178" fontId="186" fillId="49" borderId="105" xfId="0" applyNumberFormat="1" applyFont="1" applyFill="1" applyBorder="1" applyAlignment="1">
      <alignment horizontal="center" vertical="center" readingOrder="1"/>
    </xf>
    <xf numFmtId="178" fontId="186" fillId="49" borderId="75" xfId="0" applyNumberFormat="1" applyFont="1" applyFill="1" applyBorder="1" applyAlignment="1">
      <alignment horizontal="center" vertical="center" readingOrder="1"/>
    </xf>
    <xf numFmtId="178" fontId="186" fillId="49" borderId="106" xfId="0" applyNumberFormat="1" applyFont="1" applyFill="1" applyBorder="1" applyAlignment="1">
      <alignment horizontal="center" vertical="center" readingOrder="1"/>
    </xf>
    <xf numFmtId="178" fontId="186" fillId="49" borderId="107" xfId="0" applyNumberFormat="1" applyFont="1" applyFill="1" applyBorder="1" applyAlignment="1">
      <alignment horizontal="center" vertical="center" readingOrder="1"/>
    </xf>
    <xf numFmtId="0" fontId="183" fillId="4" borderId="3" xfId="0" applyFont="1" applyFill="1" applyBorder="1" applyAlignment="1">
      <alignment vertical="center" wrapText="1" readingOrder="1"/>
    </xf>
    <xf numFmtId="180" fontId="183" fillId="0" borderId="3" xfId="0" applyNumberFormat="1" applyFont="1" applyBorder="1" applyAlignment="1">
      <alignment horizontal="center" vertical="center" wrapText="1" readingOrder="1"/>
    </xf>
    <xf numFmtId="0" fontId="183" fillId="0" borderId="3" xfId="0" applyFont="1" applyBorder="1" applyAlignment="1">
      <alignment vertical="center" wrapText="1" readingOrder="1"/>
    </xf>
    <xf numFmtId="180" fontId="183" fillId="4" borderId="3" xfId="0" applyNumberFormat="1" applyFont="1" applyFill="1" applyBorder="1" applyAlignment="1">
      <alignment horizontal="center" vertical="center" wrapText="1" readingOrder="1"/>
    </xf>
    <xf numFmtId="0" fontId="180" fillId="47" borderId="3" xfId="0" applyFont="1" applyFill="1" applyBorder="1" applyAlignment="1">
      <alignment horizontal="center" vertical="center" wrapText="1" readingOrder="1"/>
    </xf>
    <xf numFmtId="178" fontId="187" fillId="47" borderId="3" xfId="0" applyNumberFormat="1" applyFont="1" applyFill="1" applyBorder="1" applyAlignment="1">
      <alignment horizontal="right" vertical="center" readingOrder="1"/>
    </xf>
    <xf numFmtId="178" fontId="187" fillId="47" borderId="4" xfId="0" applyNumberFormat="1" applyFont="1" applyFill="1" applyBorder="1" applyAlignment="1">
      <alignment horizontal="center" vertical="center" readingOrder="1"/>
    </xf>
    <xf numFmtId="0" fontId="185" fillId="4" borderId="3" xfId="0" applyFont="1" applyFill="1" applyBorder="1" applyAlignment="1">
      <alignment horizontal="center" vertical="center" readingOrder="1"/>
    </xf>
    <xf numFmtId="180" fontId="180" fillId="49" borderId="3" xfId="0" applyNumberFormat="1" applyFont="1" applyFill="1" applyBorder="1" applyAlignment="1">
      <alignment horizontal="center" vertical="center" readingOrder="1"/>
    </xf>
    <xf numFmtId="0" fontId="180" fillId="49" borderId="3" xfId="0" applyFont="1" applyFill="1" applyBorder="1" applyAlignment="1">
      <alignment horizontal="left" vertical="center" wrapText="1" readingOrder="1"/>
    </xf>
    <xf numFmtId="178" fontId="182" fillId="49" borderId="3" xfId="0" applyNumberFormat="1" applyFont="1" applyFill="1" applyBorder="1" applyAlignment="1">
      <alignment horizontal="right" vertical="center" readingOrder="1"/>
    </xf>
    <xf numFmtId="178" fontId="182" fillId="49" borderId="4" xfId="0" applyNumberFormat="1" applyFont="1" applyFill="1" applyBorder="1" applyAlignment="1">
      <alignment horizontal="center" vertical="center" readingOrder="1"/>
    </xf>
    <xf numFmtId="178" fontId="181" fillId="0" borderId="3" xfId="0" applyNumberFormat="1" applyFont="1" applyBorder="1" applyAlignment="1">
      <alignment horizontal="center"/>
    </xf>
    <xf numFmtId="178" fontId="183" fillId="60" borderId="7" xfId="1" applyNumberFormat="1" applyFont="1" applyFill="1" applyBorder="1" applyAlignment="1">
      <alignment horizontal="center" vertical="center" wrapText="1"/>
    </xf>
    <xf numFmtId="178" fontId="183" fillId="60" borderId="11" xfId="1" applyNumberFormat="1" applyFont="1" applyFill="1" applyBorder="1" applyAlignment="1">
      <alignment horizontal="center" vertical="center" wrapText="1"/>
    </xf>
    <xf numFmtId="178" fontId="180" fillId="49" borderId="3" xfId="0" applyNumberFormat="1" applyFont="1" applyFill="1" applyBorder="1" applyAlignment="1">
      <alignment horizontal="center" vertical="center" readingOrder="1"/>
    </xf>
    <xf numFmtId="178" fontId="186" fillId="49" borderId="3" xfId="0" applyNumberFormat="1" applyFont="1" applyFill="1" applyBorder="1" applyAlignment="1">
      <alignment horizontal="right" vertical="center" readingOrder="1"/>
    </xf>
    <xf numFmtId="178" fontId="186" fillId="49" borderId="4" xfId="0" applyNumberFormat="1" applyFont="1" applyFill="1" applyBorder="1" applyAlignment="1">
      <alignment horizontal="center" vertical="center" readingOrder="1"/>
    </xf>
    <xf numFmtId="178" fontId="182" fillId="48" borderId="40" xfId="0" applyNumberFormat="1" applyFont="1" applyFill="1" applyBorder="1" applyAlignment="1">
      <alignment horizontal="center" vertical="center" wrapText="1" readingOrder="1"/>
    </xf>
    <xf numFmtId="178" fontId="182" fillId="48" borderId="108" xfId="0" applyNumberFormat="1" applyFont="1" applyFill="1" applyBorder="1" applyAlignment="1">
      <alignment horizontal="center" vertical="center" wrapText="1" readingOrder="1"/>
    </xf>
    <xf numFmtId="178" fontId="184" fillId="0" borderId="3" xfId="0" applyNumberFormat="1" applyFont="1" applyBorder="1" applyAlignment="1">
      <alignment horizontal="right" vertical="center" readingOrder="1"/>
    </xf>
    <xf numFmtId="178" fontId="184" fillId="0" borderId="4" xfId="0" applyNumberFormat="1" applyFont="1" applyBorder="1" applyAlignment="1">
      <alignment horizontal="center" vertical="center" readingOrder="1"/>
    </xf>
    <xf numFmtId="0" fontId="181" fillId="0" borderId="105" xfId="0" applyFont="1" applyBorder="1" applyAlignment="1">
      <alignment horizontal="center"/>
    </xf>
    <xf numFmtId="0" fontId="181" fillId="0" borderId="75" xfId="0" applyFont="1" applyBorder="1" applyAlignment="1">
      <alignment horizontal="center"/>
    </xf>
    <xf numFmtId="0" fontId="181" fillId="0" borderId="106" xfId="0" applyFont="1" applyBorder="1" applyAlignment="1">
      <alignment horizontal="center"/>
    </xf>
    <xf numFmtId="0" fontId="181" fillId="0" borderId="107" xfId="0" applyFont="1" applyBorder="1" applyAlignment="1">
      <alignment horizontal="center"/>
    </xf>
    <xf numFmtId="0" fontId="183" fillId="0" borderId="3" xfId="0" applyFont="1" applyBorder="1" applyAlignment="1">
      <alignment horizontal="center" vertical="center" wrapText="1" readingOrder="1"/>
    </xf>
    <xf numFmtId="1" fontId="183" fillId="0" borderId="3" xfId="0" applyNumberFormat="1" applyFont="1" applyBorder="1" applyAlignment="1">
      <alignment horizontal="center" vertical="center" wrapText="1" readingOrder="1"/>
    </xf>
    <xf numFmtId="1" fontId="180" fillId="0" borderId="3" xfId="0" applyNumberFormat="1" applyFont="1" applyBorder="1" applyAlignment="1">
      <alignment horizontal="center" vertical="center" wrapText="1" readingOrder="1"/>
    </xf>
    <xf numFmtId="14" fontId="181" fillId="0" borderId="75" xfId="0" applyNumberFormat="1" applyFont="1" applyBorder="1"/>
    <xf numFmtId="14" fontId="181" fillId="0" borderId="106" xfId="0" applyNumberFormat="1" applyFont="1" applyBorder="1"/>
    <xf numFmtId="14" fontId="181" fillId="0" borderId="107" xfId="0" applyNumberFormat="1" applyFont="1" applyBorder="1"/>
    <xf numFmtId="0" fontId="181" fillId="0" borderId="3" xfId="0" applyFont="1" applyBorder="1" applyAlignment="1">
      <alignment horizontal="center" vertical="center"/>
    </xf>
    <xf numFmtId="178" fontId="184" fillId="61" borderId="4" xfId="0" applyNumberFormat="1" applyFont="1" applyFill="1" applyBorder="1" applyAlignment="1">
      <alignment horizontal="center" vertical="center" readingOrder="1"/>
    </xf>
    <xf numFmtId="178" fontId="183" fillId="61" borderId="4" xfId="0" applyNumberFormat="1" applyFont="1" applyFill="1" applyBorder="1" applyAlignment="1">
      <alignment horizontal="right" vertical="center" readingOrder="1"/>
    </xf>
    <xf numFmtId="178" fontId="183" fillId="0" borderId="3" xfId="0" applyNumberFormat="1" applyFont="1" applyBorder="1" applyAlignment="1">
      <alignment horizontal="center" vertical="center" readingOrder="1"/>
    </xf>
    <xf numFmtId="178" fontId="181" fillId="4" borderId="3" xfId="0" applyNumberFormat="1" applyFont="1" applyFill="1" applyBorder="1" applyAlignment="1">
      <alignment horizontal="right" vertical="center" readingOrder="1"/>
    </xf>
    <xf numFmtId="178" fontId="185" fillId="0" borderId="99" xfId="0" applyNumberFormat="1" applyFont="1" applyBorder="1" applyAlignment="1">
      <alignment horizontal="center"/>
    </xf>
    <xf numFmtId="0" fontId="188" fillId="0" borderId="3" xfId="0" applyFont="1" applyBorder="1" applyAlignment="1">
      <alignment horizontal="center"/>
    </xf>
    <xf numFmtId="0" fontId="188" fillId="0" borderId="100" xfId="0" applyFont="1" applyBorder="1" applyAlignment="1">
      <alignment horizontal="center"/>
    </xf>
    <xf numFmtId="0" fontId="188" fillId="0" borderId="105" xfId="0" applyFont="1" applyBorder="1"/>
    <xf numFmtId="0" fontId="188" fillId="0" borderId="75" xfId="0" applyFont="1" applyBorder="1"/>
    <xf numFmtId="0" fontId="188" fillId="0" borderId="106" xfId="0" applyFont="1" applyBorder="1"/>
    <xf numFmtId="0" fontId="188" fillId="0" borderId="107" xfId="0" applyFont="1" applyBorder="1"/>
    <xf numFmtId="0" fontId="188" fillId="0" borderId="0" xfId="0" applyFont="1"/>
    <xf numFmtId="0" fontId="185" fillId="4" borderId="3" xfId="0" applyFont="1" applyFill="1" applyBorder="1" applyAlignment="1">
      <alignment horizontal="center" vertical="center" wrapText="1" readingOrder="1"/>
    </xf>
    <xf numFmtId="14" fontId="181" fillId="0" borderId="33" xfId="0" applyNumberFormat="1" applyFont="1" applyBorder="1" applyAlignment="1">
      <alignment horizontal="center"/>
    </xf>
    <xf numFmtId="0" fontId="183" fillId="4" borderId="3" xfId="3" applyFont="1" applyFill="1" applyBorder="1" applyAlignment="1">
      <alignment horizontal="center" vertical="center" readingOrder="1"/>
    </xf>
    <xf numFmtId="0" fontId="181" fillId="4" borderId="105" xfId="0" applyFont="1" applyFill="1" applyBorder="1" applyAlignment="1">
      <alignment horizontal="center"/>
    </xf>
    <xf numFmtId="0" fontId="181" fillId="4" borderId="75" xfId="0" applyFont="1" applyFill="1" applyBorder="1" applyAlignment="1">
      <alignment horizontal="center"/>
    </xf>
    <xf numFmtId="0" fontId="181" fillId="4" borderId="106" xfId="0" applyFont="1" applyFill="1" applyBorder="1" applyAlignment="1">
      <alignment horizontal="center"/>
    </xf>
    <xf numFmtId="0" fontId="181" fillId="4" borderId="107" xfId="0" applyFont="1" applyFill="1" applyBorder="1" applyAlignment="1">
      <alignment horizontal="center"/>
    </xf>
    <xf numFmtId="180" fontId="180" fillId="58" borderId="3" xfId="0" applyNumberFormat="1" applyFont="1" applyFill="1" applyBorder="1" applyAlignment="1">
      <alignment horizontal="center" vertical="center" readingOrder="1"/>
    </xf>
    <xf numFmtId="0" fontId="180" fillId="58" borderId="3" xfId="0" applyFont="1" applyFill="1" applyBorder="1" applyAlignment="1">
      <alignment horizontal="left" vertical="center" wrapText="1" readingOrder="1"/>
    </xf>
    <xf numFmtId="178" fontId="180" fillId="58" borderId="3" xfId="0" applyNumberFormat="1" applyFont="1" applyFill="1" applyBorder="1" applyAlignment="1">
      <alignment horizontal="right" vertical="center" readingOrder="1"/>
    </xf>
    <xf numFmtId="178" fontId="186" fillId="58" borderId="3" xfId="0" applyNumberFormat="1" applyFont="1" applyFill="1" applyBorder="1" applyAlignment="1">
      <alignment horizontal="right" vertical="center" readingOrder="1"/>
    </xf>
    <xf numFmtId="178" fontId="186" fillId="58" borderId="4" xfId="0" applyNumberFormat="1" applyFont="1" applyFill="1" applyBorder="1" applyAlignment="1">
      <alignment horizontal="center" vertical="center" readingOrder="1"/>
    </xf>
    <xf numFmtId="0" fontId="183" fillId="0" borderId="3" xfId="3" applyFont="1" applyBorder="1" applyAlignment="1">
      <alignment vertical="center" wrapText="1" readingOrder="1"/>
    </xf>
    <xf numFmtId="180" fontId="180" fillId="49" borderId="3" xfId="0" applyNumberFormat="1" applyFont="1" applyFill="1" applyBorder="1" applyAlignment="1">
      <alignment horizontal="center" vertical="center" wrapText="1" readingOrder="1"/>
    </xf>
    <xf numFmtId="178" fontId="183" fillId="60" borderId="5" xfId="1" applyNumberFormat="1" applyFont="1" applyFill="1" applyBorder="1" applyAlignment="1">
      <alignment horizontal="center" vertical="center" wrapText="1"/>
    </xf>
    <xf numFmtId="178" fontId="183" fillId="60" borderId="8" xfId="1" applyNumberFormat="1" applyFont="1" applyFill="1" applyBorder="1" applyAlignment="1">
      <alignment horizontal="center" vertical="center" wrapText="1"/>
    </xf>
    <xf numFmtId="180" fontId="180" fillId="47" borderId="3" xfId="0" applyNumberFormat="1" applyFont="1" applyFill="1" applyBorder="1" applyAlignment="1">
      <alignment horizontal="center" vertical="center" readingOrder="1"/>
    </xf>
    <xf numFmtId="0" fontId="180" fillId="47" borderId="3" xfId="0" applyFont="1" applyFill="1" applyBorder="1" applyAlignment="1">
      <alignment horizontal="left" vertical="center" wrapText="1" readingOrder="1"/>
    </xf>
    <xf numFmtId="43" fontId="181" fillId="0" borderId="99" xfId="0" applyNumberFormat="1" applyFont="1" applyBorder="1" applyAlignment="1">
      <alignment horizontal="center"/>
    </xf>
    <xf numFmtId="178" fontId="189" fillId="49" borderId="3" xfId="0" applyNumberFormat="1" applyFont="1" applyFill="1" applyBorder="1" applyAlignment="1">
      <alignment horizontal="right" vertical="center" readingOrder="1"/>
    </xf>
    <xf numFmtId="178" fontId="189" fillId="49" borderId="4" xfId="0" applyNumberFormat="1" applyFont="1" applyFill="1" applyBorder="1" applyAlignment="1">
      <alignment horizontal="center" vertical="center" readingOrder="1"/>
    </xf>
    <xf numFmtId="180" fontId="180" fillId="49" borderId="3" xfId="0" applyNumberFormat="1" applyFont="1" applyFill="1" applyBorder="1" applyAlignment="1">
      <alignment horizontal="left" vertical="center" wrapText="1" readingOrder="1"/>
    </xf>
    <xf numFmtId="0" fontId="183" fillId="4" borderId="3" xfId="0" applyFont="1" applyFill="1" applyBorder="1" applyAlignment="1">
      <alignment horizontal="center" vertical="center" wrapText="1" readingOrder="1"/>
    </xf>
    <xf numFmtId="178" fontId="182" fillId="48" borderId="3" xfId="1" applyNumberFormat="1" applyFont="1" applyFill="1" applyBorder="1" applyAlignment="1">
      <alignment horizontal="center" vertical="center" readingOrder="1"/>
    </xf>
    <xf numFmtId="178" fontId="182" fillId="48" borderId="4" xfId="1" applyNumberFormat="1" applyFont="1" applyFill="1" applyBorder="1" applyAlignment="1">
      <alignment horizontal="center" vertical="center" readingOrder="1"/>
    </xf>
    <xf numFmtId="0" fontId="182" fillId="48" borderId="40" xfId="0" applyFont="1" applyFill="1" applyBorder="1" applyAlignment="1">
      <alignment horizontal="center" vertical="center" readingOrder="1"/>
    </xf>
    <xf numFmtId="0" fontId="182" fillId="48" borderId="40" xfId="0" applyFont="1" applyFill="1" applyBorder="1" applyAlignment="1">
      <alignment horizontal="left" vertical="center" wrapText="1" readingOrder="1"/>
    </xf>
    <xf numFmtId="178" fontId="182" fillId="48" borderId="40" xfId="0" applyNumberFormat="1" applyFont="1" applyFill="1" applyBorder="1" applyAlignment="1">
      <alignment horizontal="right" vertical="center" readingOrder="1"/>
    </xf>
    <xf numFmtId="178" fontId="182" fillId="48" borderId="88" xfId="0" applyNumberFormat="1" applyFont="1" applyFill="1" applyBorder="1" applyAlignment="1">
      <alignment horizontal="center" vertical="center" readingOrder="1"/>
    </xf>
    <xf numFmtId="178" fontId="182" fillId="48" borderId="109" xfId="0" applyNumberFormat="1" applyFont="1" applyFill="1" applyBorder="1" applyAlignment="1">
      <alignment horizontal="center" vertical="center" wrapText="1" readingOrder="1"/>
    </xf>
    <xf numFmtId="178" fontId="182" fillId="48" borderId="110" xfId="0" applyNumberFormat="1" applyFont="1" applyFill="1" applyBorder="1" applyAlignment="1">
      <alignment horizontal="center" vertical="center" wrapText="1" readingOrder="1"/>
    </xf>
    <xf numFmtId="178" fontId="182" fillId="48" borderId="111" xfId="0" applyNumberFormat="1" applyFont="1" applyFill="1" applyBorder="1" applyAlignment="1">
      <alignment horizontal="center" vertical="center" wrapText="1" readingOrder="1"/>
    </xf>
    <xf numFmtId="178" fontId="182" fillId="48" borderId="112" xfId="0" applyNumberFormat="1" applyFont="1" applyFill="1" applyBorder="1" applyAlignment="1">
      <alignment horizontal="center" vertical="center" wrapText="1" readingOrder="1"/>
    </xf>
    <xf numFmtId="178" fontId="182" fillId="48" borderId="113" xfId="0" applyNumberFormat="1" applyFont="1" applyFill="1" applyBorder="1" applyAlignment="1">
      <alignment horizontal="center" vertical="center" wrapText="1" readingOrder="1"/>
    </xf>
    <xf numFmtId="178" fontId="182" fillId="48" borderId="114" xfId="0" applyNumberFormat="1" applyFont="1" applyFill="1" applyBorder="1" applyAlignment="1">
      <alignment horizontal="center" vertical="center" wrapText="1" readingOrder="1"/>
    </xf>
    <xf numFmtId="178" fontId="182" fillId="48" borderId="115" xfId="0" applyNumberFormat="1" applyFont="1" applyFill="1" applyBorder="1" applyAlignment="1">
      <alignment horizontal="center" vertical="center" wrapText="1" readingOrder="1"/>
    </xf>
    <xf numFmtId="0" fontId="181" fillId="0" borderId="0" xfId="0" applyFont="1" applyAlignment="1">
      <alignment horizontal="left" vertical="top" readingOrder="1"/>
    </xf>
    <xf numFmtId="0" fontId="181" fillId="0" borderId="0" xfId="0" applyFont="1" applyAlignment="1">
      <alignment horizontal="center" vertical="top" readingOrder="1"/>
    </xf>
    <xf numFmtId="0" fontId="181" fillId="0" borderId="0" xfId="0" applyFont="1" applyAlignment="1">
      <alignment horizontal="center" vertical="center" wrapText="1" readingOrder="1"/>
    </xf>
    <xf numFmtId="0" fontId="181" fillId="0" borderId="0" xfId="0" applyFont="1" applyAlignment="1">
      <alignment horizontal="left" vertical="center" wrapText="1" readingOrder="1"/>
    </xf>
    <xf numFmtId="178" fontId="181" fillId="0" borderId="0" xfId="0" applyNumberFormat="1" applyFont="1" applyAlignment="1">
      <alignment horizontal="left" vertical="top" readingOrder="1"/>
    </xf>
    <xf numFmtId="178" fontId="181" fillId="0" borderId="0" xfId="0" applyNumberFormat="1" applyFont="1" applyAlignment="1">
      <alignment horizontal="center" vertical="top" readingOrder="1"/>
    </xf>
    <xf numFmtId="0" fontId="182" fillId="48" borderId="37" xfId="0" applyFont="1" applyFill="1" applyBorder="1" applyAlignment="1">
      <alignment horizontal="left" vertical="center" wrapText="1" readingOrder="1"/>
    </xf>
    <xf numFmtId="178" fontId="182" fillId="48" borderId="38" xfId="0" applyNumberFormat="1" applyFont="1" applyFill="1" applyBorder="1" applyAlignment="1">
      <alignment horizontal="center" vertical="center" wrapText="1" readingOrder="1"/>
    </xf>
    <xf numFmtId="178" fontId="182" fillId="48" borderId="0" xfId="0" applyNumberFormat="1" applyFont="1" applyFill="1" applyAlignment="1">
      <alignment horizontal="center" vertical="center" wrapText="1" readingOrder="1"/>
    </xf>
    <xf numFmtId="0" fontId="187" fillId="0" borderId="3" xfId="0" applyFont="1" applyBorder="1" applyAlignment="1">
      <alignment horizontal="left" vertical="center" wrapText="1" readingOrder="1"/>
    </xf>
    <xf numFmtId="178" fontId="187" fillId="0" borderId="33" xfId="0" applyNumberFormat="1" applyFont="1" applyBorder="1" applyAlignment="1">
      <alignment horizontal="right" vertical="center" readingOrder="1"/>
    </xf>
    <xf numFmtId="178" fontId="187" fillId="0" borderId="0" xfId="0" applyNumberFormat="1" applyFont="1" applyAlignment="1">
      <alignment horizontal="right" vertical="center" readingOrder="1"/>
    </xf>
    <xf numFmtId="178" fontId="187" fillId="0" borderId="0" xfId="0" applyNumberFormat="1" applyFont="1" applyAlignment="1">
      <alignment horizontal="center" vertical="center" readingOrder="1"/>
    </xf>
    <xf numFmtId="171" fontId="181" fillId="0" borderId="0" xfId="0" applyNumberFormat="1" applyFont="1"/>
    <xf numFmtId="180" fontId="181" fillId="0" borderId="0" xfId="0" applyNumberFormat="1" applyFont="1"/>
    <xf numFmtId="178" fontId="187" fillId="4" borderId="33" xfId="0" applyNumberFormat="1" applyFont="1" applyFill="1" applyBorder="1" applyAlignment="1">
      <alignment horizontal="right" vertical="center" readingOrder="1"/>
    </xf>
    <xf numFmtId="178" fontId="187" fillId="4" borderId="0" xfId="0" applyNumberFormat="1" applyFont="1" applyFill="1" applyAlignment="1">
      <alignment horizontal="right" vertical="center" readingOrder="1"/>
    </xf>
    <xf numFmtId="178" fontId="187" fillId="4" borderId="0" xfId="0" applyNumberFormat="1" applyFont="1" applyFill="1" applyAlignment="1">
      <alignment horizontal="center" vertical="center" readingOrder="1"/>
    </xf>
    <xf numFmtId="43" fontId="181" fillId="0" borderId="0" xfId="1" applyFont="1" applyFill="1" applyBorder="1"/>
    <xf numFmtId="0" fontId="181" fillId="0" borderId="0" xfId="0" applyFont="1" applyAlignment="1">
      <alignment horizontal="center" vertical="center" wrapText="1"/>
    </xf>
    <xf numFmtId="178" fontId="182" fillId="48" borderId="41" xfId="0" applyNumberFormat="1" applyFont="1" applyFill="1" applyBorder="1" applyAlignment="1">
      <alignment horizontal="right" vertical="center" readingOrder="1"/>
    </xf>
    <xf numFmtId="178" fontId="182" fillId="48" borderId="0" xfId="0" applyNumberFormat="1" applyFont="1" applyFill="1" applyAlignment="1">
      <alignment horizontal="right" vertical="center" readingOrder="1"/>
    </xf>
    <xf numFmtId="178" fontId="182" fillId="48" borderId="0" xfId="0" applyNumberFormat="1" applyFont="1" applyFill="1" applyAlignment="1">
      <alignment horizontal="center" vertical="center" readingOrder="1"/>
    </xf>
    <xf numFmtId="178" fontId="181" fillId="0" borderId="14" xfId="0" applyNumberFormat="1" applyFont="1" applyBorder="1" applyAlignment="1">
      <alignment vertical="top" readingOrder="1"/>
    </xf>
    <xf numFmtId="0" fontId="181" fillId="0" borderId="14" xfId="0" applyFont="1" applyBorder="1" applyAlignment="1">
      <alignment vertical="top" readingOrder="1"/>
    </xf>
    <xf numFmtId="0" fontId="181" fillId="0" borderId="0" xfId="0" applyFont="1" applyAlignment="1">
      <alignment vertical="top" readingOrder="1"/>
    </xf>
    <xf numFmtId="182" fontId="181" fillId="0" borderId="0" xfId="51" applyNumberFormat="1" applyFont="1" applyAlignment="1">
      <alignment vertical="top" readingOrder="1"/>
    </xf>
    <xf numFmtId="0" fontId="181" fillId="0" borderId="0" xfId="0" applyFont="1" applyAlignment="1">
      <alignment horizontal="left" vertical="center" wrapText="1"/>
    </xf>
    <xf numFmtId="178" fontId="184" fillId="0" borderId="0" xfId="0" applyNumberFormat="1" applyFont="1"/>
    <xf numFmtId="178" fontId="181" fillId="0" borderId="0" xfId="0" applyNumberFormat="1" applyFont="1"/>
    <xf numFmtId="178" fontId="181" fillId="0" borderId="0" xfId="0" applyNumberFormat="1" applyFont="1" applyAlignment="1">
      <alignment horizontal="center"/>
    </xf>
    <xf numFmtId="43" fontId="181" fillId="0" borderId="0" xfId="0" applyNumberFormat="1" applyFont="1"/>
    <xf numFmtId="180" fontId="151" fillId="48" borderId="3" xfId="1" applyNumberFormat="1" applyFont="1" applyFill="1" applyBorder="1" applyAlignment="1">
      <alignment horizontal="center" vertical="center" readingOrder="1"/>
    </xf>
    <xf numFmtId="0" fontId="166" fillId="0" borderId="1" xfId="0" applyNumberFormat="1" applyFont="1" applyFill="1" applyBorder="1" applyAlignment="1">
      <alignment horizontal="left" vertical="center" wrapText="1" readingOrder="1"/>
    </xf>
    <xf numFmtId="9" fontId="121" fillId="48" borderId="3" xfId="7" applyFont="1" applyFill="1" applyBorder="1" applyAlignment="1">
      <alignment horizontal="center" vertical="center" wrapText="1" readingOrder="1"/>
    </xf>
    <xf numFmtId="9" fontId="121" fillId="42" borderId="3" xfId="7" applyFont="1" applyFill="1" applyBorder="1" applyAlignment="1">
      <alignment horizontal="center" vertical="center" wrapText="1" readingOrder="1"/>
    </xf>
    <xf numFmtId="9" fontId="122" fillId="42" borderId="7" xfId="7" applyFont="1" applyFill="1" applyBorder="1" applyAlignment="1">
      <alignment horizontal="center" vertical="center" wrapText="1" readingOrder="1"/>
    </xf>
    <xf numFmtId="178" fontId="170" fillId="0" borderId="3" xfId="4" applyNumberFormat="1" applyFont="1" applyBorder="1" applyAlignment="1">
      <alignment horizontal="right" vertical="center" wrapText="1" readingOrder="1"/>
    </xf>
    <xf numFmtId="9" fontId="122" fillId="3" borderId="3" xfId="7" applyFont="1" applyFill="1" applyBorder="1" applyAlignment="1">
      <alignment horizontal="center" vertical="center" wrapText="1" readingOrder="1"/>
    </xf>
    <xf numFmtId="178" fontId="111" fillId="0" borderId="5" xfId="0" applyNumberFormat="1" applyFont="1" applyFill="1" applyBorder="1" applyAlignment="1">
      <alignment horizontal="right" vertical="center" readingOrder="1"/>
    </xf>
    <xf numFmtId="178" fontId="170" fillId="0" borderId="3" xfId="4" applyNumberFormat="1" applyFont="1" applyFill="1" applyBorder="1" applyAlignment="1">
      <alignment horizontal="right" vertical="center" wrapText="1" readingOrder="1"/>
    </xf>
    <xf numFmtId="178" fontId="170" fillId="4" borderId="3" xfId="4" applyNumberFormat="1" applyFont="1" applyFill="1" applyBorder="1" applyAlignment="1">
      <alignment horizontal="right" vertical="center" wrapText="1" readingOrder="1"/>
    </xf>
    <xf numFmtId="9" fontId="170" fillId="0" borderId="3" xfId="2" applyFont="1" applyBorder="1" applyAlignment="1">
      <alignment horizontal="center" vertical="center" wrapText="1" readingOrder="1"/>
    </xf>
    <xf numFmtId="9" fontId="104" fillId="0" borderId="3" xfId="7" applyFont="1" applyFill="1" applyBorder="1" applyAlignment="1">
      <alignment horizontal="center" vertical="center" wrapText="1" readingOrder="1"/>
    </xf>
    <xf numFmtId="9" fontId="104" fillId="0" borderId="3" xfId="7" applyFont="1" applyBorder="1" applyAlignment="1">
      <alignment horizontal="center" vertical="center" wrapText="1" readingOrder="1"/>
    </xf>
    <xf numFmtId="9" fontId="191" fillId="0" borderId="3" xfId="2" applyFont="1" applyFill="1" applyBorder="1" applyAlignment="1">
      <alignment horizontal="center" vertical="center" wrapText="1" readingOrder="1"/>
    </xf>
    <xf numFmtId="178" fontId="170" fillId="0" borderId="3" xfId="4" applyNumberFormat="1" applyFont="1" applyBorder="1" applyAlignment="1">
      <alignment horizontal="center" vertical="center" wrapText="1" readingOrder="1"/>
    </xf>
    <xf numFmtId="172" fontId="170" fillId="0" borderId="3" xfId="2" applyNumberFormat="1" applyFont="1" applyBorder="1" applyAlignment="1">
      <alignment horizontal="center" vertical="center" wrapText="1" readingOrder="1"/>
    </xf>
    <xf numFmtId="9" fontId="104" fillId="0" borderId="3" xfId="2" applyFont="1" applyBorder="1" applyAlignment="1">
      <alignment horizontal="center" vertical="center" wrapText="1" readingOrder="1"/>
    </xf>
    <xf numFmtId="9" fontId="191" fillId="0" borderId="3" xfId="7" applyFont="1" applyFill="1" applyBorder="1" applyAlignment="1">
      <alignment horizontal="center" vertical="center" wrapText="1" readingOrder="1"/>
    </xf>
    <xf numFmtId="9" fontId="192" fillId="0" borderId="3" xfId="7" applyFont="1" applyFill="1" applyBorder="1" applyAlignment="1">
      <alignment horizontal="center" vertical="center" wrapText="1" readingOrder="1"/>
    </xf>
    <xf numFmtId="3" fontId="190" fillId="49" borderId="3" xfId="4" applyNumberFormat="1" applyFont="1" applyFill="1" applyBorder="1" applyAlignment="1">
      <alignment horizontal="right" vertical="center" wrapText="1" readingOrder="1"/>
    </xf>
    <xf numFmtId="182" fontId="190" fillId="49" borderId="3" xfId="51" applyNumberFormat="1" applyFont="1" applyFill="1" applyBorder="1" applyAlignment="1">
      <alignment horizontal="right" vertical="center" wrapText="1" readingOrder="1"/>
    </xf>
    <xf numFmtId="178" fontId="190" fillId="49" borderId="3" xfId="4" applyNumberFormat="1" applyFont="1" applyFill="1" applyBorder="1" applyAlignment="1">
      <alignment horizontal="right" vertical="center" wrapText="1" readingOrder="1"/>
    </xf>
    <xf numFmtId="9" fontId="190" fillId="49" borderId="3" xfId="2" applyFont="1" applyFill="1" applyBorder="1" applyAlignment="1">
      <alignment horizontal="center" vertical="center" wrapText="1" readingOrder="1"/>
    </xf>
    <xf numFmtId="9" fontId="190" fillId="49" borderId="3" xfId="6" applyFont="1" applyFill="1" applyBorder="1" applyAlignment="1">
      <alignment horizontal="center" vertical="center" wrapText="1" readingOrder="1"/>
    </xf>
    <xf numFmtId="9" fontId="104" fillId="49" borderId="3" xfId="7" applyFont="1" applyFill="1" applyBorder="1" applyAlignment="1">
      <alignment horizontal="center" vertical="center" wrapText="1" readingOrder="1"/>
    </xf>
    <xf numFmtId="182" fontId="190" fillId="49" borderId="3" xfId="51" applyNumberFormat="1" applyFont="1" applyFill="1" applyBorder="1" applyAlignment="1">
      <alignment horizontal="center" vertical="center" wrapText="1" readingOrder="1"/>
    </xf>
    <xf numFmtId="172" fontId="190" fillId="49" borderId="3" xfId="6" applyNumberFormat="1" applyFont="1" applyFill="1" applyBorder="1" applyAlignment="1">
      <alignment horizontal="center" vertical="center" wrapText="1" readingOrder="1"/>
    </xf>
    <xf numFmtId="6" fontId="93" fillId="0" borderId="3" xfId="0" applyNumberFormat="1" applyFont="1" applyBorder="1" applyAlignment="1">
      <alignment horizontal="right" vertical="center" wrapText="1" readingOrder="1"/>
    </xf>
    <xf numFmtId="6" fontId="193" fillId="49" borderId="3" xfId="0" applyNumberFormat="1" applyFont="1" applyFill="1" applyBorder="1" applyAlignment="1">
      <alignment horizontal="right" vertical="center" wrapText="1" readingOrder="1"/>
    </xf>
    <xf numFmtId="182" fontId="170" fillId="0" borderId="3" xfId="51" applyNumberFormat="1" applyFont="1" applyBorder="1" applyAlignment="1">
      <alignment horizontal="right" vertical="center" wrapText="1" readingOrder="1"/>
    </xf>
    <xf numFmtId="182" fontId="170" fillId="0" borderId="3" xfId="51" applyNumberFormat="1" applyFont="1" applyFill="1" applyBorder="1" applyAlignment="1">
      <alignment horizontal="right" vertical="center" wrapText="1" readingOrder="1"/>
    </xf>
    <xf numFmtId="5" fontId="170" fillId="0" borderId="3" xfId="51" applyNumberFormat="1" applyFont="1" applyBorder="1" applyAlignment="1">
      <alignment horizontal="right" vertical="center" wrapText="1" readingOrder="1"/>
    </xf>
    <xf numFmtId="178" fontId="170" fillId="0" borderId="3" xfId="2" applyNumberFormat="1" applyFont="1" applyBorder="1" applyAlignment="1">
      <alignment horizontal="right" vertical="center" wrapText="1" readingOrder="1"/>
    </xf>
    <xf numFmtId="5" fontId="190" fillId="49" borderId="3" xfId="51" applyNumberFormat="1" applyFont="1" applyFill="1" applyBorder="1" applyAlignment="1">
      <alignment horizontal="right" vertical="center" wrapText="1" readingOrder="1"/>
    </xf>
    <xf numFmtId="9" fontId="191" fillId="56" borderId="3" xfId="7" applyFont="1" applyFill="1" applyBorder="1" applyAlignment="1">
      <alignment horizontal="center" vertical="center" wrapText="1" readingOrder="1"/>
    </xf>
    <xf numFmtId="172" fontId="170" fillId="4" borderId="3" xfId="7" applyNumberFormat="1" applyFont="1" applyFill="1" applyBorder="1" applyAlignment="1">
      <alignment horizontal="center" vertical="center" wrapText="1"/>
    </xf>
    <xf numFmtId="9" fontId="191" fillId="52" borderId="3" xfId="7" applyFont="1" applyFill="1" applyBorder="1" applyAlignment="1">
      <alignment horizontal="center" vertical="center" wrapText="1" readingOrder="1"/>
    </xf>
    <xf numFmtId="182" fontId="190" fillId="50" borderId="3" xfId="51" applyNumberFormat="1" applyFont="1" applyFill="1" applyBorder="1" applyAlignment="1">
      <alignment horizontal="right" vertical="center" wrapText="1" readingOrder="1"/>
    </xf>
    <xf numFmtId="9" fontId="190" fillId="50" borderId="3" xfId="2" applyFont="1" applyFill="1" applyBorder="1" applyAlignment="1">
      <alignment horizontal="center" vertical="center" wrapText="1" readingOrder="1"/>
    </xf>
    <xf numFmtId="9" fontId="190" fillId="50" borderId="3" xfId="6" applyFont="1" applyFill="1" applyBorder="1" applyAlignment="1">
      <alignment horizontal="center" vertical="center" wrapText="1" readingOrder="1"/>
    </xf>
    <xf numFmtId="172" fontId="190" fillId="50" borderId="3" xfId="6" applyNumberFormat="1" applyFont="1" applyFill="1" applyBorder="1" applyAlignment="1">
      <alignment horizontal="center" vertical="center" wrapText="1" readingOrder="1"/>
    </xf>
    <xf numFmtId="9" fontId="191" fillId="50" borderId="3" xfId="7" applyFont="1" applyFill="1" applyBorder="1" applyAlignment="1">
      <alignment horizontal="center" vertical="center" wrapText="1" readingOrder="1"/>
    </xf>
    <xf numFmtId="178" fontId="190" fillId="50" borderId="3" xfId="4" applyNumberFormat="1" applyFont="1" applyFill="1" applyBorder="1" applyAlignment="1">
      <alignment horizontal="right" vertical="center" wrapText="1" readingOrder="1"/>
    </xf>
    <xf numFmtId="178" fontId="170" fillId="0" borderId="3" xfId="4" applyNumberFormat="1" applyFont="1" applyBorder="1" applyAlignment="1">
      <alignment vertical="center" wrapText="1" readingOrder="1"/>
    </xf>
    <xf numFmtId="9" fontId="170" fillId="0" borderId="3" xfId="2" applyFont="1" applyFill="1" applyBorder="1" applyAlignment="1">
      <alignment horizontal="center" vertical="center" wrapText="1" readingOrder="1"/>
    </xf>
    <xf numFmtId="9" fontId="104" fillId="57" borderId="3" xfId="7" applyFont="1" applyFill="1" applyBorder="1" applyAlignment="1">
      <alignment horizontal="center" vertical="center" wrapText="1" readingOrder="1"/>
    </xf>
    <xf numFmtId="172" fontId="170" fillId="0" borderId="3" xfId="2" applyNumberFormat="1" applyFont="1" applyFill="1" applyBorder="1" applyAlignment="1">
      <alignment horizontal="center" vertical="center" wrapText="1" readingOrder="1"/>
    </xf>
    <xf numFmtId="9" fontId="194" fillId="56" borderId="3" xfId="7" applyFont="1" applyFill="1" applyBorder="1" applyAlignment="1">
      <alignment horizontal="center" vertical="center" wrapText="1" readingOrder="1"/>
    </xf>
    <xf numFmtId="178" fontId="170" fillId="4" borderId="3" xfId="4" applyNumberFormat="1" applyFont="1" applyFill="1" applyBorder="1" applyAlignment="1">
      <alignment vertical="center" wrapText="1" readingOrder="1"/>
    </xf>
    <xf numFmtId="178" fontId="118" fillId="0" borderId="3" xfId="4" applyNumberFormat="1" applyFont="1" applyBorder="1" applyAlignment="1">
      <alignment vertical="center" wrapText="1" readingOrder="1"/>
    </xf>
    <xf numFmtId="178" fontId="190" fillId="47" borderId="3" xfId="4" applyNumberFormat="1" applyFont="1" applyFill="1" applyBorder="1" applyAlignment="1">
      <alignment vertical="center" wrapText="1" readingOrder="1"/>
    </xf>
    <xf numFmtId="9" fontId="190" fillId="47" borderId="3" xfId="2" applyFont="1" applyFill="1" applyBorder="1" applyAlignment="1">
      <alignment horizontal="center" vertical="center" wrapText="1" readingOrder="1"/>
    </xf>
    <xf numFmtId="9" fontId="190" fillId="47" borderId="3" xfId="6" applyFont="1" applyFill="1" applyBorder="1" applyAlignment="1">
      <alignment horizontal="center" vertical="center" wrapText="1" readingOrder="1"/>
    </xf>
    <xf numFmtId="172" fontId="190" fillId="47" borderId="3" xfId="6" applyNumberFormat="1" applyFont="1" applyFill="1" applyBorder="1" applyAlignment="1">
      <alignment horizontal="center" vertical="center" wrapText="1" readingOrder="1"/>
    </xf>
    <xf numFmtId="9" fontId="192" fillId="47" borderId="3" xfId="7" applyFont="1" applyFill="1" applyBorder="1" applyAlignment="1">
      <alignment horizontal="center" vertical="center" wrapText="1" readingOrder="1"/>
    </xf>
    <xf numFmtId="178" fontId="190" fillId="47" borderId="3" xfId="4" applyNumberFormat="1" applyFont="1" applyFill="1" applyBorder="1" applyAlignment="1">
      <alignment horizontal="right" vertical="center" wrapText="1" readingOrder="1"/>
    </xf>
    <xf numFmtId="178" fontId="190" fillId="50" borderId="3" xfId="4" applyNumberFormat="1" applyFont="1" applyFill="1" applyBorder="1" applyAlignment="1">
      <alignment vertical="center" wrapText="1" readingOrder="1"/>
    </xf>
    <xf numFmtId="182" fontId="190" fillId="50" borderId="3" xfId="51" applyNumberFormat="1" applyFont="1" applyFill="1" applyBorder="1" applyAlignment="1">
      <alignment vertical="center" wrapText="1" readingOrder="1"/>
    </xf>
    <xf numFmtId="9" fontId="192" fillId="50" borderId="3" xfId="7" applyFont="1" applyFill="1" applyBorder="1" applyAlignment="1">
      <alignment horizontal="center" vertical="center" wrapText="1" readingOrder="1"/>
    </xf>
    <xf numFmtId="0" fontId="99" fillId="4" borderId="7" xfId="0" applyFont="1" applyFill="1" applyBorder="1" applyAlignment="1">
      <alignment horizontal="left" vertical="center" wrapText="1" readingOrder="1"/>
    </xf>
    <xf numFmtId="180" fontId="99" fillId="4" borderId="3" xfId="0" applyNumberFormat="1" applyFont="1" applyFill="1" applyBorder="1" applyAlignment="1">
      <alignment horizontal="center" vertical="center" readingOrder="1"/>
    </xf>
    <xf numFmtId="178" fontId="110" fillId="4" borderId="2" xfId="0" applyNumberFormat="1" applyFont="1" applyFill="1" applyBorder="1" applyAlignment="1">
      <alignment horizontal="right" vertical="center" readingOrder="1"/>
    </xf>
    <xf numFmtId="9" fontId="99" fillId="4" borderId="4" xfId="2" applyFont="1" applyFill="1" applyBorder="1" applyAlignment="1">
      <alignment horizontal="center" vertical="center" readingOrder="1"/>
    </xf>
    <xf numFmtId="9" fontId="99" fillId="4" borderId="3" xfId="2" applyFont="1" applyFill="1" applyBorder="1" applyAlignment="1">
      <alignment horizontal="right" vertical="center" readingOrder="1"/>
    </xf>
    <xf numFmtId="9" fontId="111" fillId="47" borderId="3" xfId="2" applyFont="1" applyFill="1" applyBorder="1" applyAlignment="1">
      <alignment horizontal="right" vertical="center" readingOrder="1"/>
    </xf>
    <xf numFmtId="0" fontId="90" fillId="0" borderId="0" xfId="0" applyFont="1" applyFill="1"/>
    <xf numFmtId="0" fontId="90" fillId="0" borderId="0" xfId="0" applyFont="1" applyFill="1" applyBorder="1"/>
    <xf numFmtId="0" fontId="90" fillId="0" borderId="0" xfId="0" applyFont="1" applyFill="1" applyBorder="1" applyAlignment="1">
      <alignment horizontal="center"/>
    </xf>
    <xf numFmtId="0" fontId="90" fillId="0" borderId="0" xfId="0" applyFont="1" applyFill="1" applyAlignment="1">
      <alignment horizontal="center"/>
    </xf>
    <xf numFmtId="178" fontId="90" fillId="0" borderId="0" xfId="0" applyNumberFormat="1" applyFont="1" applyFill="1" applyBorder="1"/>
    <xf numFmtId="180" fontId="90" fillId="0" borderId="0" xfId="0" applyNumberFormat="1" applyFont="1" applyFill="1" applyBorder="1"/>
    <xf numFmtId="0" fontId="178" fillId="0" borderId="0" xfId="0" applyFont="1" applyFill="1" applyBorder="1" applyAlignment="1">
      <alignment vertical="center" wrapText="1" readingOrder="1"/>
    </xf>
    <xf numFmtId="0" fontId="178" fillId="0" borderId="0" xfId="0" applyFont="1" applyFill="1" applyBorder="1" applyAlignment="1">
      <alignment horizontal="left" vertical="center" wrapText="1" readingOrder="1"/>
    </xf>
    <xf numFmtId="178" fontId="178" fillId="0" borderId="0" xfId="0" applyNumberFormat="1" applyFont="1" applyFill="1" applyBorder="1" applyAlignment="1">
      <alignment horizontal="left" vertical="center" wrapText="1" readingOrder="1"/>
    </xf>
    <xf numFmtId="43" fontId="90" fillId="0" borderId="0" xfId="0" applyNumberFormat="1" applyFont="1" applyFill="1" applyBorder="1"/>
    <xf numFmtId="0" fontId="195" fillId="0" borderId="0" xfId="0" applyFont="1" applyFill="1" applyBorder="1"/>
    <xf numFmtId="0" fontId="195" fillId="0" borderId="0" xfId="0" applyFont="1" applyFill="1"/>
    <xf numFmtId="171" fontId="90" fillId="0" borderId="0" xfId="0" applyNumberFormat="1" applyFont="1" applyFill="1" applyBorder="1"/>
    <xf numFmtId="43" fontId="90" fillId="0" borderId="0" xfId="1" applyFont="1" applyFill="1" applyBorder="1"/>
    <xf numFmtId="9" fontId="99" fillId="49" borderId="3" xfId="2" applyFont="1" applyFill="1" applyBorder="1" applyAlignment="1">
      <alignment horizontal="center" vertical="center" readingOrder="1"/>
    </xf>
    <xf numFmtId="178" fontId="90" fillId="4" borderId="0" xfId="0" applyNumberFormat="1" applyFont="1" applyFill="1" applyBorder="1"/>
    <xf numFmtId="0" fontId="90" fillId="4" borderId="0" xfId="0" applyFont="1" applyFill="1" applyBorder="1"/>
    <xf numFmtId="0" fontId="90" fillId="4" borderId="0" xfId="0" applyFont="1" applyFill="1"/>
    <xf numFmtId="0" fontId="99" fillId="4" borderId="37" xfId="0" applyFont="1" applyFill="1" applyBorder="1" applyAlignment="1">
      <alignment horizontal="center" vertical="center" readingOrder="1"/>
    </xf>
    <xf numFmtId="0" fontId="99" fillId="4" borderId="37" xfId="0" applyFont="1" applyFill="1" applyBorder="1" applyAlignment="1">
      <alignment vertical="center" wrapText="1" readingOrder="1"/>
    </xf>
    <xf numFmtId="0" fontId="99" fillId="4" borderId="37" xfId="0" applyFont="1" applyFill="1" applyBorder="1" applyAlignment="1">
      <alignment horizontal="left" vertical="center" wrapText="1" readingOrder="1"/>
    </xf>
    <xf numFmtId="180" fontId="177" fillId="4" borderId="37" xfId="0" applyNumberFormat="1" applyFont="1" applyFill="1" applyBorder="1" applyAlignment="1">
      <alignment horizontal="right" vertical="center" readingOrder="1"/>
    </xf>
    <xf numFmtId="0" fontId="99" fillId="0" borderId="3" xfId="2" applyNumberFormat="1" applyFont="1" applyFill="1" applyBorder="1" applyAlignment="1">
      <alignment horizontal="center" vertical="center" readingOrder="1"/>
    </xf>
    <xf numFmtId="0" fontId="157" fillId="48" borderId="21" xfId="4" applyFont="1" applyFill="1" applyBorder="1" applyAlignment="1">
      <alignment horizontal="center" vertical="center"/>
    </xf>
    <xf numFmtId="0" fontId="157" fillId="48" borderId="22" xfId="4" applyFont="1" applyFill="1" applyBorder="1" applyAlignment="1">
      <alignment horizontal="center" vertical="center"/>
    </xf>
    <xf numFmtId="0" fontId="157" fillId="48" borderId="23" xfId="4" applyFont="1" applyFill="1" applyBorder="1" applyAlignment="1">
      <alignment horizontal="center" vertical="center"/>
    </xf>
    <xf numFmtId="0" fontId="158" fillId="48" borderId="21" xfId="0" applyFont="1" applyFill="1" applyBorder="1" applyAlignment="1">
      <alignment horizontal="center" vertical="center" wrapText="1" readingOrder="1"/>
    </xf>
    <xf numFmtId="0" fontId="158" fillId="48" borderId="22" xfId="0" applyFont="1" applyFill="1" applyBorder="1" applyAlignment="1">
      <alignment horizontal="center" vertical="center" wrapText="1" readingOrder="1"/>
    </xf>
    <xf numFmtId="0" fontId="57" fillId="0" borderId="7" xfId="0" applyFont="1" applyBorder="1" applyAlignment="1">
      <alignment horizontal="center" vertical="center" wrapText="1" readingOrder="1"/>
    </xf>
    <xf numFmtId="0" fontId="57" fillId="0" borderId="3" xfId="0" applyFont="1" applyBorder="1" applyAlignment="1">
      <alignment horizontal="center" vertical="center" wrapText="1" readingOrder="1"/>
    </xf>
    <xf numFmtId="0" fontId="57" fillId="0" borderId="5" xfId="0" applyFont="1" applyBorder="1" applyAlignment="1">
      <alignment horizontal="center" vertical="center" wrapText="1" readingOrder="1"/>
    </xf>
    <xf numFmtId="0" fontId="65" fillId="0" borderId="14" xfId="0" applyFont="1" applyBorder="1" applyAlignment="1">
      <alignment horizontal="left" vertical="center" wrapText="1" readingOrder="1"/>
    </xf>
    <xf numFmtId="0" fontId="182" fillId="48" borderId="36" xfId="0" applyFont="1" applyFill="1" applyBorder="1" applyAlignment="1">
      <alignment horizontal="center" vertical="center" readingOrder="1"/>
    </xf>
    <xf numFmtId="0" fontId="182" fillId="48" borderId="32" xfId="0" applyFont="1" applyFill="1" applyBorder="1" applyAlignment="1">
      <alignment horizontal="center" vertical="center" readingOrder="1"/>
    </xf>
    <xf numFmtId="0" fontId="182" fillId="48" borderId="39" xfId="0" applyFont="1" applyFill="1" applyBorder="1" applyAlignment="1">
      <alignment horizontal="center" vertical="center" readingOrder="1"/>
    </xf>
    <xf numFmtId="0" fontId="180" fillId="59" borderId="32" xfId="0" applyFont="1" applyFill="1" applyBorder="1" applyAlignment="1">
      <alignment horizontal="center" vertical="center" wrapText="1" readingOrder="1"/>
    </xf>
    <xf numFmtId="0" fontId="182" fillId="48" borderId="3" xfId="0" applyFont="1" applyFill="1" applyBorder="1" applyAlignment="1">
      <alignment horizontal="center" vertical="center" readingOrder="1"/>
    </xf>
    <xf numFmtId="0" fontId="180" fillId="4" borderId="32" xfId="0" applyFont="1" applyFill="1" applyBorder="1" applyAlignment="1">
      <alignment horizontal="center" vertical="center" wrapText="1" readingOrder="1"/>
    </xf>
    <xf numFmtId="0" fontId="180" fillId="4" borderId="39" xfId="0" applyFont="1" applyFill="1" applyBorder="1" applyAlignment="1">
      <alignment horizontal="center" vertical="center" wrapText="1" readingOrder="1"/>
    </xf>
    <xf numFmtId="0" fontId="181" fillId="0" borderId="0" xfId="0" applyFont="1" applyAlignment="1">
      <alignment horizontal="left" vertical="top" readingOrder="1"/>
    </xf>
    <xf numFmtId="0" fontId="182" fillId="48" borderId="4" xfId="0" applyFont="1" applyFill="1" applyBorder="1" applyAlignment="1">
      <alignment horizontal="center" vertical="center" readingOrder="1"/>
    </xf>
    <xf numFmtId="0" fontId="182" fillId="48" borderId="9" xfId="0" applyFont="1" applyFill="1" applyBorder="1" applyAlignment="1">
      <alignment horizontal="center" vertical="center" readingOrder="1"/>
    </xf>
    <xf numFmtId="0" fontId="182" fillId="48" borderId="10" xfId="0" applyFont="1" applyFill="1" applyBorder="1" applyAlignment="1">
      <alignment horizontal="center" vertical="center" readingOrder="1"/>
    </xf>
    <xf numFmtId="0" fontId="182" fillId="59" borderId="32" xfId="0" applyFont="1" applyFill="1" applyBorder="1" applyAlignment="1">
      <alignment horizontal="center" vertical="center" wrapText="1" readingOrder="1"/>
    </xf>
    <xf numFmtId="0" fontId="182" fillId="4" borderId="32" xfId="0" applyFont="1" applyFill="1" applyBorder="1" applyAlignment="1">
      <alignment horizontal="center" vertical="center" wrapText="1" readingOrder="1"/>
    </xf>
    <xf numFmtId="0" fontId="180" fillId="47" borderId="3" xfId="0" applyFont="1" applyFill="1" applyBorder="1" applyAlignment="1">
      <alignment horizontal="center" vertical="center" wrapText="1" readingOrder="1"/>
    </xf>
    <xf numFmtId="0" fontId="180" fillId="49" borderId="3" xfId="0" applyFont="1" applyFill="1" applyBorder="1" applyAlignment="1">
      <alignment horizontal="center" vertical="center" wrapText="1" readingOrder="1"/>
    </xf>
    <xf numFmtId="0" fontId="182" fillId="48" borderId="98" xfId="0" applyFont="1" applyFill="1" applyBorder="1" applyAlignment="1">
      <alignment horizontal="center" vertical="center" wrapText="1" readingOrder="1"/>
    </xf>
    <xf numFmtId="0" fontId="182" fillId="48" borderId="63" xfId="0" applyFont="1" applyFill="1" applyBorder="1" applyAlignment="1">
      <alignment horizontal="center" vertical="center" wrapText="1" readingOrder="1"/>
    </xf>
    <xf numFmtId="0" fontId="182" fillId="48" borderId="37" xfId="0" applyFont="1" applyFill="1" applyBorder="1" applyAlignment="1">
      <alignment horizontal="center" vertical="center" wrapText="1" readingOrder="1"/>
    </xf>
    <xf numFmtId="0" fontId="182" fillId="48" borderId="38" xfId="0" applyFont="1" applyFill="1" applyBorder="1" applyAlignment="1">
      <alignment horizontal="center" vertical="center" wrapText="1" readingOrder="1"/>
    </xf>
    <xf numFmtId="0" fontId="103" fillId="59" borderId="32" xfId="0" applyFont="1" applyFill="1" applyBorder="1" applyAlignment="1">
      <alignment horizontal="center" vertical="center" wrapText="1" readingOrder="1"/>
    </xf>
    <xf numFmtId="0" fontId="190" fillId="59" borderId="32" xfId="0" applyFont="1" applyFill="1" applyBorder="1" applyAlignment="1">
      <alignment horizontal="center" vertical="center" wrapText="1" readingOrder="1"/>
    </xf>
    <xf numFmtId="15" fontId="180" fillId="0" borderId="16" xfId="0" applyNumberFormat="1" applyFont="1" applyBorder="1" applyAlignment="1">
      <alignment horizontal="center" vertical="center" readingOrder="1"/>
    </xf>
    <xf numFmtId="15" fontId="180" fillId="0" borderId="0" xfId="0" applyNumberFormat="1" applyFont="1" applyAlignment="1">
      <alignment horizontal="center" vertical="center" readingOrder="1"/>
    </xf>
    <xf numFmtId="0" fontId="182" fillId="48" borderId="36" xfId="0" applyFont="1" applyFill="1" applyBorder="1" applyAlignment="1">
      <alignment horizontal="center" vertical="center" wrapText="1" readingOrder="1"/>
    </xf>
    <xf numFmtId="0" fontId="182" fillId="48" borderId="32" xfId="0" applyFont="1" applyFill="1" applyBorder="1" applyAlignment="1">
      <alignment horizontal="center" vertical="center" wrapText="1" readingOrder="1"/>
    </xf>
    <xf numFmtId="0" fontId="182" fillId="48" borderId="3" xfId="0" applyFont="1" applyFill="1" applyBorder="1" applyAlignment="1">
      <alignment horizontal="center" vertical="center" wrapText="1" readingOrder="1"/>
    </xf>
    <xf numFmtId="178" fontId="182" fillId="48" borderId="37" xfId="0" applyNumberFormat="1" applyFont="1" applyFill="1" applyBorder="1" applyAlignment="1">
      <alignment horizontal="center" vertical="center" wrapText="1" readingOrder="1"/>
    </xf>
    <xf numFmtId="178" fontId="182" fillId="48" borderId="3" xfId="0" applyNumberFormat="1" applyFont="1" applyFill="1" applyBorder="1" applyAlignment="1">
      <alignment horizontal="center" vertical="center" wrapText="1" readingOrder="1"/>
    </xf>
    <xf numFmtId="178" fontId="182" fillId="48" borderId="29" xfId="0" applyNumberFormat="1" applyFont="1" applyFill="1" applyBorder="1" applyAlignment="1">
      <alignment horizontal="center" vertical="center" wrapText="1" readingOrder="1"/>
    </xf>
    <xf numFmtId="178" fontId="182" fillId="48" borderId="7" xfId="0" applyNumberFormat="1" applyFont="1" applyFill="1" applyBorder="1" applyAlignment="1">
      <alignment horizontal="center" vertical="center" wrapText="1" readingOrder="1"/>
    </xf>
    <xf numFmtId="178" fontId="182" fillId="48" borderId="89" xfId="0" applyNumberFormat="1" applyFont="1" applyFill="1" applyBorder="1" applyAlignment="1">
      <alignment horizontal="center" vertical="center" wrapText="1" readingOrder="1"/>
    </xf>
    <xf numFmtId="178" fontId="182" fillId="48" borderId="11" xfId="0" applyNumberFormat="1" applyFont="1" applyFill="1" applyBorder="1" applyAlignment="1">
      <alignment horizontal="center" vertical="center" wrapText="1" readingOrder="1"/>
    </xf>
    <xf numFmtId="0" fontId="182" fillId="48" borderId="94" xfId="0" applyFont="1" applyFill="1" applyBorder="1" applyAlignment="1">
      <alignment horizontal="center" vertical="center" wrapText="1" readingOrder="1"/>
    </xf>
    <xf numFmtId="0" fontId="182" fillId="48" borderId="95" xfId="0" applyFont="1" applyFill="1" applyBorder="1" applyAlignment="1">
      <alignment horizontal="center" vertical="center" wrapText="1" readingOrder="1"/>
    </xf>
    <xf numFmtId="0" fontId="182" fillId="48" borderId="96" xfId="0" applyFont="1" applyFill="1" applyBorder="1" applyAlignment="1">
      <alignment horizontal="center" vertical="center" wrapText="1" readingOrder="1"/>
    </xf>
    <xf numFmtId="0" fontId="182" fillId="48" borderId="97" xfId="0" applyFont="1" applyFill="1" applyBorder="1" applyAlignment="1">
      <alignment horizontal="center" vertical="center" wrapText="1" readingOrder="1"/>
    </xf>
    <xf numFmtId="177" fontId="161" fillId="0" borderId="0" xfId="0" applyNumberFormat="1" applyFont="1" applyAlignment="1">
      <alignment horizontal="center"/>
    </xf>
    <xf numFmtId="177" fontId="94" fillId="0" borderId="0" xfId="0" applyNumberFormat="1" applyFont="1" applyAlignment="1">
      <alignment horizontal="center" wrapText="1"/>
    </xf>
    <xf numFmtId="0" fontId="120" fillId="48" borderId="62" xfId="0" applyFont="1" applyFill="1" applyBorder="1" applyAlignment="1">
      <alignment horizontal="center" vertical="center" wrapText="1" readingOrder="1"/>
    </xf>
    <xf numFmtId="0" fontId="120" fillId="48" borderId="0" xfId="0" applyFont="1" applyFill="1" applyAlignment="1">
      <alignment horizontal="center" vertical="center" wrapText="1" readingOrder="1"/>
    </xf>
    <xf numFmtId="0" fontId="160" fillId="0" borderId="18" xfId="0" applyFont="1" applyBorder="1" applyAlignment="1">
      <alignment horizontal="left" vertical="center" wrapText="1" readingOrder="1"/>
    </xf>
    <xf numFmtId="0" fontId="160" fillId="0" borderId="19" xfId="0" applyFont="1" applyBorder="1" applyAlignment="1">
      <alignment horizontal="left" vertical="center" wrapText="1" readingOrder="1"/>
    </xf>
    <xf numFmtId="177" fontId="94" fillId="0" borderId="16" xfId="0" applyNumberFormat="1" applyFont="1" applyBorder="1" applyAlignment="1">
      <alignment horizontal="center" wrapText="1"/>
    </xf>
    <xf numFmtId="0" fontId="116" fillId="0" borderId="13" xfId="0" applyFont="1" applyFill="1" applyBorder="1" applyAlignment="1">
      <alignment horizontal="center" vertical="center" wrapText="1" readingOrder="1"/>
    </xf>
    <xf numFmtId="0" fontId="116" fillId="0" borderId="16" xfId="0" applyFont="1" applyFill="1" applyBorder="1" applyAlignment="1">
      <alignment horizontal="center" vertical="center" wrapText="1" readingOrder="1"/>
    </xf>
    <xf numFmtId="0" fontId="116" fillId="0" borderId="18" xfId="0" applyFont="1" applyFill="1" applyBorder="1" applyAlignment="1">
      <alignment horizontal="center" vertical="center" wrapText="1" readingOrder="1"/>
    </xf>
    <xf numFmtId="178" fontId="196" fillId="0" borderId="14" xfId="0" applyNumberFormat="1" applyFont="1" applyBorder="1" applyAlignment="1">
      <alignment horizontal="left" vertical="top" readingOrder="1"/>
    </xf>
    <xf numFmtId="0" fontId="196" fillId="0" borderId="14" xfId="0" applyFont="1" applyBorder="1" applyAlignment="1">
      <alignment horizontal="left" vertical="top" readingOrder="1"/>
    </xf>
    <xf numFmtId="0" fontId="116" fillId="0" borderId="35" xfId="0" applyFont="1" applyFill="1" applyBorder="1" applyAlignment="1">
      <alignment horizontal="center" vertical="center" wrapText="1" readingOrder="1"/>
    </xf>
    <xf numFmtId="0" fontId="116" fillId="0" borderId="54" xfId="0" applyFont="1" applyFill="1" applyBorder="1" applyAlignment="1">
      <alignment horizontal="center" vertical="center" wrapText="1" readingOrder="1"/>
    </xf>
    <xf numFmtId="0" fontId="151" fillId="0" borderId="55" xfId="0" applyFont="1" applyFill="1" applyBorder="1" applyAlignment="1">
      <alignment horizontal="center" vertical="center" wrapText="1" readingOrder="1"/>
    </xf>
    <xf numFmtId="0" fontId="116" fillId="4" borderId="36" xfId="0" applyFont="1" applyFill="1" applyBorder="1" applyAlignment="1">
      <alignment horizontal="center" vertical="center" wrapText="1" readingOrder="1"/>
    </xf>
    <xf numFmtId="0" fontId="116" fillId="4" borderId="45" xfId="0" applyFont="1" applyFill="1" applyBorder="1" applyAlignment="1">
      <alignment horizontal="center" vertical="center" wrapText="1" readingOrder="1"/>
    </xf>
    <xf numFmtId="0" fontId="166" fillId="0" borderId="22" xfId="0" applyFont="1" applyBorder="1" applyAlignment="1">
      <alignment horizontal="left" vertical="top" readingOrder="1"/>
    </xf>
    <xf numFmtId="0" fontId="178" fillId="0" borderId="22" xfId="0" applyFont="1" applyBorder="1" applyAlignment="1">
      <alignment horizontal="left" vertical="top" readingOrder="1"/>
    </xf>
    <xf numFmtId="0" fontId="116" fillId="0" borderId="30" xfId="0" applyFont="1" applyFill="1" applyBorder="1" applyAlignment="1">
      <alignment horizontal="center" vertical="center" wrapText="1" readingOrder="1"/>
    </xf>
    <xf numFmtId="0" fontId="116" fillId="0" borderId="32" xfId="0" applyFont="1" applyFill="1" applyBorder="1" applyAlignment="1">
      <alignment horizontal="center" vertical="center" wrapText="1" readingOrder="1"/>
    </xf>
    <xf numFmtId="0" fontId="116" fillId="0" borderId="45" xfId="0" applyFont="1" applyFill="1" applyBorder="1" applyAlignment="1">
      <alignment horizontal="center" vertical="center" wrapText="1" readingOrder="1"/>
    </xf>
    <xf numFmtId="0" fontId="166" fillId="0" borderId="0" xfId="0" applyFont="1" applyAlignment="1">
      <alignment horizontal="left" vertical="top" readingOrder="1"/>
    </xf>
    <xf numFmtId="0" fontId="178" fillId="0" borderId="0" xfId="0" applyFont="1" applyAlignment="1">
      <alignment horizontal="left" vertical="top" readingOrder="1"/>
    </xf>
    <xf numFmtId="0" fontId="166" fillId="0" borderId="14" xfId="0" applyFont="1" applyBorder="1" applyAlignment="1">
      <alignment horizontal="left" vertical="top" readingOrder="1"/>
    </xf>
    <xf numFmtId="0" fontId="178" fillId="0" borderId="14" xfId="0" applyFont="1" applyBorder="1" applyAlignment="1">
      <alignment horizontal="left" vertical="top" readingOrder="1"/>
    </xf>
    <xf numFmtId="0" fontId="116" fillId="0" borderId="36" xfId="0" applyFont="1" applyFill="1" applyBorder="1" applyAlignment="1">
      <alignment horizontal="center" vertical="center" wrapText="1" readingOrder="1"/>
    </xf>
    <xf numFmtId="0" fontId="116" fillId="0" borderId="13" xfId="0" applyFont="1" applyBorder="1" applyAlignment="1">
      <alignment horizontal="center" vertical="center" readingOrder="1"/>
    </xf>
    <xf numFmtId="0" fontId="116" fillId="0" borderId="14" xfId="0" applyFont="1" applyBorder="1" applyAlignment="1">
      <alignment horizontal="center" vertical="center" readingOrder="1"/>
    </xf>
    <xf numFmtId="0" fontId="116" fillId="0" borderId="15" xfId="0" applyFont="1" applyBorder="1" applyAlignment="1">
      <alignment horizontal="center" vertical="center" readingOrder="1"/>
    </xf>
    <xf numFmtId="0" fontId="116" fillId="0" borderId="16" xfId="0" applyFont="1" applyBorder="1" applyAlignment="1">
      <alignment horizontal="center" vertical="center" readingOrder="1"/>
    </xf>
    <xf numFmtId="0" fontId="116" fillId="0" borderId="0" xfId="0" applyFont="1" applyAlignment="1">
      <alignment horizontal="center" vertical="center" readingOrder="1"/>
    </xf>
    <xf numFmtId="0" fontId="116" fillId="0" borderId="17" xfId="0" applyFont="1" applyBorder="1" applyAlignment="1">
      <alignment horizontal="center" vertical="center" readingOrder="1"/>
    </xf>
    <xf numFmtId="0" fontId="116" fillId="0" borderId="18" xfId="0" applyFont="1" applyBorder="1" applyAlignment="1">
      <alignment horizontal="center" vertical="center" readingOrder="1"/>
    </xf>
    <xf numFmtId="0" fontId="116" fillId="0" borderId="19" xfId="0" applyFont="1" applyBorder="1" applyAlignment="1">
      <alignment horizontal="center" vertical="center" readingOrder="1"/>
    </xf>
    <xf numFmtId="0" fontId="116" fillId="0" borderId="20" xfId="0" applyFont="1" applyBorder="1" applyAlignment="1">
      <alignment horizontal="center" vertical="center" readingOrder="1"/>
    </xf>
    <xf numFmtId="0" fontId="151" fillId="48" borderId="21" xfId="0" applyFont="1" applyFill="1" applyBorder="1" applyAlignment="1">
      <alignment horizontal="center" vertical="center" readingOrder="1"/>
    </xf>
    <xf numFmtId="0" fontId="151" fillId="48" borderId="28" xfId="0" applyFont="1" applyFill="1" applyBorder="1" applyAlignment="1">
      <alignment horizontal="center" vertical="center" readingOrder="1"/>
    </xf>
    <xf numFmtId="180" fontId="116" fillId="49" borderId="8" xfId="0" applyNumberFormat="1" applyFont="1" applyFill="1" applyBorder="1" applyAlignment="1">
      <alignment horizontal="center" vertical="center" readingOrder="1"/>
    </xf>
    <xf numFmtId="180" fontId="116" fillId="49" borderId="50" xfId="0" applyNumberFormat="1" applyFont="1" applyFill="1" applyBorder="1" applyAlignment="1">
      <alignment horizontal="center" vertical="center" readingOrder="1"/>
    </xf>
    <xf numFmtId="180" fontId="116" fillId="49" borderId="4" xfId="0" applyNumberFormat="1" applyFont="1" applyFill="1" applyBorder="1" applyAlignment="1">
      <alignment horizontal="center" vertical="center" readingOrder="1"/>
    </xf>
    <xf numFmtId="180" fontId="116" fillId="49" borderId="10" xfId="0" applyNumberFormat="1" applyFont="1" applyFill="1" applyBorder="1" applyAlignment="1">
      <alignment horizontal="center" vertical="center" readingOrder="1"/>
    </xf>
    <xf numFmtId="0" fontId="151" fillId="48" borderId="22" xfId="0" applyFont="1" applyFill="1" applyBorder="1" applyAlignment="1">
      <alignment horizontal="center" vertical="center" readingOrder="1"/>
    </xf>
    <xf numFmtId="0" fontId="151" fillId="48" borderId="18" xfId="0" applyFont="1" applyFill="1" applyBorder="1" applyAlignment="1">
      <alignment horizontal="center" vertical="center" readingOrder="1"/>
    </xf>
    <xf numFmtId="0" fontId="151" fillId="48" borderId="19" xfId="0" applyFont="1" applyFill="1" applyBorder="1" applyAlignment="1">
      <alignment horizontal="center" vertical="center" readingOrder="1"/>
    </xf>
    <xf numFmtId="0" fontId="151" fillId="48" borderId="76" xfId="0" applyFont="1" applyFill="1" applyBorder="1" applyAlignment="1">
      <alignment horizontal="center" vertical="center" readingOrder="1"/>
    </xf>
    <xf numFmtId="15" fontId="117" fillId="0" borderId="16" xfId="0" applyNumberFormat="1" applyFont="1" applyBorder="1" applyAlignment="1">
      <alignment horizontal="center" vertical="center" readingOrder="1"/>
    </xf>
    <xf numFmtId="15" fontId="117" fillId="0" borderId="0" xfId="0" applyNumberFormat="1" applyFont="1" applyAlignment="1">
      <alignment horizontal="center" vertical="center" readingOrder="1"/>
    </xf>
    <xf numFmtId="15" fontId="171" fillId="0" borderId="0" xfId="0" applyNumberFormat="1" applyFont="1" applyAlignment="1">
      <alignment horizontal="center" vertical="center" readingOrder="1"/>
    </xf>
    <xf numFmtId="177" fontId="117" fillId="0" borderId="16" xfId="0" applyNumberFormat="1" applyFont="1" applyBorder="1" applyAlignment="1">
      <alignment horizontal="center" vertical="center" readingOrder="1"/>
    </xf>
    <xf numFmtId="177" fontId="117" fillId="0" borderId="0" xfId="0" applyNumberFormat="1" applyFont="1" applyAlignment="1">
      <alignment horizontal="center" vertical="center" readingOrder="1"/>
    </xf>
    <xf numFmtId="177" fontId="171" fillId="0" borderId="0" xfId="0" applyNumberFormat="1" applyFont="1" applyAlignment="1">
      <alignment horizontal="center" vertical="center" readingOrder="1"/>
    </xf>
    <xf numFmtId="177" fontId="116" fillId="0" borderId="16" xfId="0" applyNumberFormat="1" applyFont="1" applyBorder="1" applyAlignment="1">
      <alignment horizontal="center" vertical="center" readingOrder="1"/>
    </xf>
    <xf numFmtId="177" fontId="116" fillId="0" borderId="0" xfId="0" applyNumberFormat="1" applyFont="1" applyAlignment="1">
      <alignment horizontal="center" vertical="center" readingOrder="1"/>
    </xf>
    <xf numFmtId="177" fontId="151" fillId="0" borderId="0" xfId="0" applyNumberFormat="1" applyFont="1" applyAlignment="1">
      <alignment horizontal="center" vertical="center" readingOrder="1"/>
    </xf>
    <xf numFmtId="0" fontId="166" fillId="0" borderId="19" xfId="0" applyFont="1" applyBorder="1" applyAlignment="1">
      <alignment horizontal="left" vertical="top" readingOrder="1"/>
    </xf>
    <xf numFmtId="0" fontId="178" fillId="0" borderId="19" xfId="0" applyFont="1" applyBorder="1" applyAlignment="1">
      <alignment horizontal="left" vertical="top" readingOrder="1"/>
    </xf>
    <xf numFmtId="0" fontId="116" fillId="4" borderId="87" xfId="0" applyFont="1" applyFill="1" applyBorder="1" applyAlignment="1">
      <alignment horizontal="center" vertical="center" wrapText="1" readingOrder="1"/>
    </xf>
    <xf numFmtId="0" fontId="116" fillId="4" borderId="44" xfId="0" applyFont="1" applyFill="1" applyBorder="1" applyAlignment="1">
      <alignment horizontal="center" vertical="center" wrapText="1" readingOrder="1"/>
    </xf>
    <xf numFmtId="0" fontId="151" fillId="4" borderId="45" xfId="0" applyFont="1" applyFill="1" applyBorder="1" applyAlignment="1">
      <alignment horizontal="center" vertical="center" wrapText="1" readingOrder="1"/>
    </xf>
    <xf numFmtId="0" fontId="116" fillId="4" borderId="30" xfId="0" applyFont="1" applyFill="1" applyBorder="1" applyAlignment="1">
      <alignment horizontal="center" vertical="center" wrapText="1" readingOrder="1"/>
    </xf>
    <xf numFmtId="0" fontId="116" fillId="4" borderId="32" xfId="0" applyFont="1" applyFill="1" applyBorder="1" applyAlignment="1">
      <alignment horizontal="center" vertical="center" wrapText="1" readingOrder="1"/>
    </xf>
    <xf numFmtId="0" fontId="116" fillId="4" borderId="0" xfId="0" applyFont="1" applyFill="1" applyBorder="1" applyAlignment="1">
      <alignment horizontal="center" vertical="center" wrapText="1" readingOrder="1"/>
    </xf>
    <xf numFmtId="0" fontId="116" fillId="4" borderId="16" xfId="0" applyFont="1" applyFill="1" applyBorder="1" applyAlignment="1">
      <alignment horizontal="center" vertical="center" wrapText="1" readingOrder="1"/>
    </xf>
    <xf numFmtId="0" fontId="116" fillId="3" borderId="0" xfId="0" applyFont="1" applyFill="1" applyBorder="1" applyAlignment="1">
      <alignment horizontal="center" vertical="center" wrapText="1" readingOrder="1"/>
    </xf>
    <xf numFmtId="0" fontId="116" fillId="4" borderId="48" xfId="0" applyFont="1" applyFill="1" applyBorder="1" applyAlignment="1">
      <alignment horizontal="center" vertical="center" wrapText="1" readingOrder="1"/>
    </xf>
    <xf numFmtId="0" fontId="151" fillId="4" borderId="44" xfId="0" applyFont="1" applyFill="1" applyBorder="1" applyAlignment="1">
      <alignment horizontal="center" vertical="center" wrapText="1" readingOrder="1"/>
    </xf>
    <xf numFmtId="0" fontId="151" fillId="0" borderId="45" xfId="0" applyFont="1" applyFill="1" applyBorder="1" applyAlignment="1">
      <alignment horizontal="center" vertical="center" wrapText="1" readingOrder="1"/>
    </xf>
    <xf numFmtId="0" fontId="116" fillId="0" borderId="55" xfId="0" applyFont="1" applyFill="1" applyBorder="1" applyAlignment="1">
      <alignment horizontal="center" vertical="center" wrapText="1" readingOrder="1"/>
    </xf>
    <xf numFmtId="180" fontId="116" fillId="49" borderId="74" xfId="0" applyNumberFormat="1" applyFont="1" applyFill="1" applyBorder="1" applyAlignment="1">
      <alignment horizontal="center" vertical="center" readingOrder="1"/>
    </xf>
    <xf numFmtId="180" fontId="116" fillId="49" borderId="44" xfId="0" applyNumberFormat="1" applyFont="1" applyFill="1" applyBorder="1" applyAlignment="1">
      <alignment horizontal="center" vertical="center" readingOrder="1"/>
    </xf>
    <xf numFmtId="178" fontId="116" fillId="49" borderId="45" xfId="0" applyNumberFormat="1" applyFont="1" applyFill="1" applyBorder="1" applyAlignment="1">
      <alignment horizontal="center" vertical="center" readingOrder="1"/>
    </xf>
    <xf numFmtId="178" fontId="116" fillId="49" borderId="57" xfId="0" applyNumberFormat="1" applyFont="1" applyFill="1" applyBorder="1" applyAlignment="1">
      <alignment horizontal="center" vertical="center" readingOrder="1"/>
    </xf>
    <xf numFmtId="0" fontId="116" fillId="4" borderId="13" xfId="0" applyFont="1" applyFill="1" applyBorder="1" applyAlignment="1">
      <alignment horizontal="center" vertical="center" wrapText="1" readingOrder="1"/>
    </xf>
    <xf numFmtId="0" fontId="151" fillId="4" borderId="18" xfId="0" applyFont="1" applyFill="1" applyBorder="1" applyAlignment="1">
      <alignment horizontal="center" vertical="center" wrapText="1" readingOrder="1"/>
    </xf>
    <xf numFmtId="0" fontId="116" fillId="4" borderId="56" xfId="0" applyFont="1" applyFill="1" applyBorder="1" applyAlignment="1">
      <alignment horizontal="center" vertical="center" wrapText="1" readingOrder="1"/>
    </xf>
    <xf numFmtId="0" fontId="116" fillId="4" borderId="2" xfId="0" applyFont="1" applyFill="1" applyBorder="1" applyAlignment="1">
      <alignment horizontal="center" vertical="center" wrapText="1" readingOrder="1"/>
    </xf>
    <xf numFmtId="0" fontId="116" fillId="49" borderId="4" xfId="0" applyFont="1" applyFill="1" applyBorder="1" applyAlignment="1">
      <alignment horizontal="center" vertical="center" wrapText="1" readingOrder="1"/>
    </xf>
    <xf numFmtId="0" fontId="116" fillId="49" borderId="9" xfId="0" applyFont="1" applyFill="1" applyBorder="1" applyAlignment="1">
      <alignment horizontal="center" vertical="center" wrapText="1" readingOrder="1"/>
    </xf>
    <xf numFmtId="0" fontId="116" fillId="49" borderId="10" xfId="0" applyFont="1" applyFill="1" applyBorder="1" applyAlignment="1">
      <alignment horizontal="center" vertical="center" wrapText="1" readingOrder="1"/>
    </xf>
    <xf numFmtId="0" fontId="116" fillId="49" borderId="8" xfId="0" applyFont="1" applyFill="1" applyBorder="1" applyAlignment="1">
      <alignment horizontal="center" vertical="center" wrapText="1" readingOrder="1"/>
    </xf>
    <xf numFmtId="0" fontId="116" fillId="49" borderId="56" xfId="0" applyFont="1" applyFill="1" applyBorder="1" applyAlignment="1">
      <alignment horizontal="center" vertical="center" wrapText="1" readingOrder="1"/>
    </xf>
    <xf numFmtId="0" fontId="116" fillId="49" borderId="50" xfId="0" applyFont="1" applyFill="1" applyBorder="1" applyAlignment="1">
      <alignment horizontal="center" vertical="center" wrapText="1" readingOrder="1"/>
    </xf>
    <xf numFmtId="180" fontId="116" fillId="49" borderId="3" xfId="0" applyNumberFormat="1" applyFont="1" applyFill="1" applyBorder="1" applyAlignment="1">
      <alignment horizontal="center" vertical="center" readingOrder="1"/>
    </xf>
    <xf numFmtId="0" fontId="116" fillId="47" borderId="4" xfId="0" applyFont="1" applyFill="1" applyBorder="1" applyAlignment="1">
      <alignment horizontal="center" vertical="center" wrapText="1" readingOrder="1"/>
    </xf>
    <xf numFmtId="0" fontId="116" fillId="47" borderId="9" xfId="0" applyFont="1" applyFill="1" applyBorder="1" applyAlignment="1">
      <alignment horizontal="center" vertical="center" wrapText="1" readingOrder="1"/>
    </xf>
    <xf numFmtId="0" fontId="116" fillId="47" borderId="10" xfId="0" applyFont="1" applyFill="1" applyBorder="1" applyAlignment="1">
      <alignment horizontal="center" vertical="center" wrapText="1" readingOrder="1"/>
    </xf>
    <xf numFmtId="0" fontId="116" fillId="47" borderId="3" xfId="0" applyFont="1" applyFill="1" applyBorder="1" applyAlignment="1">
      <alignment horizontal="center" vertical="center" wrapText="1" readingOrder="1"/>
    </xf>
    <xf numFmtId="0" fontId="151" fillId="48" borderId="19" xfId="0" applyFont="1" applyFill="1" applyBorder="1" applyAlignment="1">
      <alignment horizontal="center" vertical="center" wrapText="1" readingOrder="1"/>
    </xf>
    <xf numFmtId="0" fontId="116" fillId="47" borderId="62" xfId="0" applyFont="1" applyFill="1" applyBorder="1" applyAlignment="1">
      <alignment horizontal="center" vertical="center" wrapText="1" readingOrder="1"/>
    </xf>
    <xf numFmtId="0" fontId="116" fillId="47" borderId="0" xfId="0" applyFont="1" applyFill="1" applyAlignment="1">
      <alignment horizontal="center" vertical="center" wrapText="1" readingOrder="1"/>
    </xf>
    <xf numFmtId="0" fontId="116" fillId="47" borderId="12" xfId="0" applyFont="1" applyFill="1" applyBorder="1" applyAlignment="1">
      <alignment horizontal="center" vertical="center" wrapText="1" readingOrder="1"/>
    </xf>
    <xf numFmtId="0" fontId="116" fillId="47" borderId="8" xfId="0" applyFont="1" applyFill="1" applyBorder="1" applyAlignment="1">
      <alignment horizontal="center" vertical="center" wrapText="1" readingOrder="1"/>
    </xf>
    <xf numFmtId="0" fontId="116" fillId="47" borderId="56" xfId="0" applyFont="1" applyFill="1" applyBorder="1" applyAlignment="1">
      <alignment horizontal="center" vertical="center" wrapText="1" readingOrder="1"/>
    </xf>
    <xf numFmtId="0" fontId="116" fillId="47" borderId="50" xfId="0" applyFont="1" applyFill="1" applyBorder="1" applyAlignment="1">
      <alignment horizontal="center" vertical="center" wrapText="1" readingOrder="1"/>
    </xf>
    <xf numFmtId="0" fontId="116" fillId="47" borderId="11" xfId="0" applyFont="1" applyFill="1" applyBorder="1" applyAlignment="1">
      <alignment horizontal="center" vertical="center" wrapText="1" readingOrder="1"/>
    </xf>
    <xf numFmtId="0" fontId="116" fillId="47" borderId="2" xfId="0" applyFont="1" applyFill="1" applyBorder="1" applyAlignment="1">
      <alignment horizontal="center" vertical="center" wrapText="1" readingOrder="1"/>
    </xf>
    <xf numFmtId="0" fontId="116" fillId="47" borderId="51" xfId="0" applyFont="1" applyFill="1" applyBorder="1" applyAlignment="1">
      <alignment horizontal="center" vertical="center" wrapText="1" readingOrder="1"/>
    </xf>
    <xf numFmtId="0" fontId="116" fillId="0" borderId="3" xfId="0" applyFont="1" applyFill="1" applyBorder="1" applyAlignment="1">
      <alignment horizontal="center" vertical="center" wrapText="1" readingOrder="1"/>
    </xf>
    <xf numFmtId="0" fontId="166" fillId="0" borderId="0" xfId="0" applyFont="1" applyBorder="1" applyAlignment="1">
      <alignment horizontal="left" vertical="top" readingOrder="1"/>
    </xf>
    <xf numFmtId="0" fontId="166" fillId="0" borderId="21" xfId="0" applyFont="1" applyBorder="1" applyAlignment="1">
      <alignment horizontal="left" vertical="top" readingOrder="1"/>
    </xf>
    <xf numFmtId="0" fontId="166" fillId="0" borderId="20" xfId="0" applyFont="1" applyBorder="1" applyAlignment="1">
      <alignment horizontal="left" vertical="top" readingOrder="1"/>
    </xf>
    <xf numFmtId="180" fontId="116" fillId="0" borderId="4" xfId="0" applyNumberFormat="1" applyFont="1" applyBorder="1" applyAlignment="1">
      <alignment horizontal="center" vertical="center" readingOrder="1"/>
    </xf>
    <xf numFmtId="180" fontId="116" fillId="0" borderId="10" xfId="0" applyNumberFormat="1" applyFont="1" applyBorder="1" applyAlignment="1">
      <alignment horizontal="center" vertical="center" readingOrder="1"/>
    </xf>
    <xf numFmtId="180" fontId="116" fillId="49" borderId="88" xfId="0" applyNumberFormat="1" applyFont="1" applyFill="1" applyBorder="1" applyAlignment="1">
      <alignment horizontal="center" vertical="center" readingOrder="1"/>
    </xf>
    <xf numFmtId="180" fontId="116" fillId="49" borderId="57" xfId="0" applyNumberFormat="1" applyFont="1" applyFill="1" applyBorder="1" applyAlignment="1">
      <alignment horizontal="center" vertical="center" readingOrder="1"/>
    </xf>
    <xf numFmtId="180" fontId="116" fillId="47" borderId="4" xfId="0" applyNumberFormat="1" applyFont="1" applyFill="1" applyBorder="1" applyAlignment="1">
      <alignment horizontal="center" vertical="center" readingOrder="1"/>
    </xf>
    <xf numFmtId="180" fontId="116" fillId="47" borderId="10" xfId="0" applyNumberFormat="1" applyFont="1" applyFill="1" applyBorder="1" applyAlignment="1">
      <alignment horizontal="center" vertical="center" readingOrder="1"/>
    </xf>
    <xf numFmtId="0" fontId="151" fillId="48" borderId="88" xfId="0" applyFont="1" applyFill="1" applyBorder="1" applyAlignment="1">
      <alignment horizontal="center" vertical="center" readingOrder="1"/>
    </xf>
    <xf numFmtId="0" fontId="151" fillId="48" borderId="90" xfId="0" applyFont="1" applyFill="1" applyBorder="1" applyAlignment="1">
      <alignment horizontal="center" vertical="center" readingOrder="1"/>
    </xf>
    <xf numFmtId="0" fontId="151" fillId="48" borderId="57" xfId="0" applyFont="1" applyFill="1" applyBorder="1" applyAlignment="1">
      <alignment horizontal="center" vertical="center" readingOrder="1"/>
    </xf>
    <xf numFmtId="0" fontId="151" fillId="48" borderId="13" xfId="0" applyFont="1" applyFill="1" applyBorder="1" applyAlignment="1">
      <alignment horizontal="center" vertical="center" readingOrder="1"/>
    </xf>
    <xf numFmtId="0" fontId="151" fillId="48" borderId="14" xfId="0" applyFont="1" applyFill="1" applyBorder="1" applyAlignment="1">
      <alignment horizontal="center" vertical="center" readingOrder="1"/>
    </xf>
    <xf numFmtId="0" fontId="151" fillId="48" borderId="86" xfId="0" applyFont="1" applyFill="1" applyBorder="1" applyAlignment="1">
      <alignment horizontal="center" vertical="center" readingOrder="1"/>
    </xf>
    <xf numFmtId="0" fontId="151" fillId="48" borderId="23" xfId="0" applyFont="1" applyFill="1" applyBorder="1" applyAlignment="1">
      <alignment horizontal="center" vertical="center" readingOrder="1"/>
    </xf>
    <xf numFmtId="0" fontId="99" fillId="0" borderId="74" xfId="0" applyFont="1" applyBorder="1" applyAlignment="1">
      <alignment horizontal="center" vertical="center" wrapText="1"/>
    </xf>
    <xf numFmtId="0" fontId="99" fillId="0" borderId="50" xfId="0" applyFont="1" applyBorder="1" applyAlignment="1">
      <alignment horizontal="center" vertical="center" wrapText="1"/>
    </xf>
    <xf numFmtId="178" fontId="116" fillId="49" borderId="8" xfId="0" applyNumberFormat="1" applyFont="1" applyFill="1" applyBorder="1" applyAlignment="1">
      <alignment horizontal="center" vertical="center" readingOrder="1"/>
    </xf>
    <xf numFmtId="178" fontId="116" fillId="49" borderId="50" xfId="0" applyNumberFormat="1" applyFont="1" applyFill="1" applyBorder="1" applyAlignment="1">
      <alignment horizontal="center" vertical="center" readingOrder="1"/>
    </xf>
    <xf numFmtId="180" fontId="116" fillId="49" borderId="5" xfId="0" applyNumberFormat="1" applyFont="1" applyFill="1" applyBorder="1" applyAlignment="1">
      <alignment horizontal="center" vertical="center" readingOrder="1"/>
    </xf>
    <xf numFmtId="192" fontId="100" fillId="0" borderId="16" xfId="4" applyNumberFormat="1" applyFont="1" applyBorder="1" applyAlignment="1">
      <alignment horizontal="center" vertical="center"/>
    </xf>
    <xf numFmtId="192" fontId="100" fillId="0" borderId="0" xfId="4" applyNumberFormat="1" applyFont="1" applyAlignment="1">
      <alignment horizontal="center" vertical="center"/>
    </xf>
    <xf numFmtId="0" fontId="0" fillId="0" borderId="0" xfId="0" applyAlignment="1">
      <alignment horizontal="center"/>
    </xf>
    <xf numFmtId="0" fontId="99" fillId="0" borderId="48" xfId="5" applyFont="1" applyBorder="1" applyAlignment="1">
      <alignment horizontal="left"/>
    </xf>
    <xf numFmtId="0" fontId="99" fillId="0" borderId="2" xfId="5" applyFont="1" applyBorder="1" applyAlignment="1">
      <alignment horizontal="left"/>
    </xf>
    <xf numFmtId="0" fontId="151" fillId="48" borderId="3" xfId="4" applyFont="1" applyFill="1" applyBorder="1" applyAlignment="1">
      <alignment horizontal="center" vertical="center" wrapText="1" readingOrder="1"/>
    </xf>
    <xf numFmtId="9" fontId="104" fillId="0" borderId="3" xfId="2" applyFont="1" applyBorder="1" applyAlignment="1">
      <alignment horizontal="center" vertical="center" wrapText="1" readingOrder="1"/>
    </xf>
    <xf numFmtId="9" fontId="120" fillId="49" borderId="3" xfId="6" applyFont="1" applyFill="1" applyBorder="1" applyAlignment="1">
      <alignment horizontal="center" vertical="center" wrapText="1" readingOrder="1"/>
    </xf>
    <xf numFmtId="9" fontId="101" fillId="0" borderId="3" xfId="7" applyFont="1" applyBorder="1" applyAlignment="1">
      <alignment horizontal="center" vertical="center" wrapText="1"/>
    </xf>
    <xf numFmtId="9" fontId="101" fillId="0" borderId="4" xfId="7" applyFont="1" applyBorder="1" applyAlignment="1">
      <alignment horizontal="center" vertical="center" wrapText="1"/>
    </xf>
    <xf numFmtId="9" fontId="101" fillId="0" borderId="9" xfId="7" applyFont="1" applyBorder="1" applyAlignment="1">
      <alignment horizontal="center" vertical="center" wrapText="1"/>
    </xf>
    <xf numFmtId="9" fontId="101" fillId="0" borderId="10" xfId="7" applyFont="1" applyBorder="1" applyAlignment="1">
      <alignment horizontal="center" vertical="center" wrapText="1"/>
    </xf>
    <xf numFmtId="3" fontId="107" fillId="47" borderId="4" xfId="4" applyNumberFormat="1" applyFont="1" applyFill="1" applyBorder="1" applyAlignment="1">
      <alignment horizontal="center" vertical="center" wrapText="1" readingOrder="1"/>
    </xf>
    <xf numFmtId="3" fontId="107" fillId="47" borderId="9" xfId="4" applyNumberFormat="1" applyFont="1" applyFill="1" applyBorder="1" applyAlignment="1">
      <alignment horizontal="center" vertical="center" wrapText="1" readingOrder="1"/>
    </xf>
    <xf numFmtId="3" fontId="107" fillId="47" borderId="10" xfId="4" applyNumberFormat="1" applyFont="1" applyFill="1" applyBorder="1" applyAlignment="1">
      <alignment horizontal="center" vertical="center" wrapText="1" readingOrder="1"/>
    </xf>
    <xf numFmtId="0" fontId="93" fillId="0" borderId="0" xfId="0" applyFont="1" applyAlignment="1">
      <alignment horizontal="left" vertical="top" wrapText="1" readingOrder="1"/>
    </xf>
    <xf numFmtId="3" fontId="151" fillId="48" borderId="4" xfId="4" applyNumberFormat="1" applyFont="1" applyFill="1" applyBorder="1" applyAlignment="1">
      <alignment horizontal="center" vertical="center" wrapText="1" readingOrder="1"/>
    </xf>
    <xf numFmtId="3" fontId="151" fillId="48" borderId="10" xfId="4" applyNumberFormat="1" applyFont="1" applyFill="1" applyBorder="1" applyAlignment="1">
      <alignment horizontal="center" vertical="center" wrapText="1" readingOrder="1"/>
    </xf>
    <xf numFmtId="3" fontId="107" fillId="47" borderId="3" xfId="4" applyNumberFormat="1" applyFont="1" applyFill="1" applyBorder="1" applyAlignment="1">
      <alignment horizontal="center" vertical="center" wrapText="1" readingOrder="1"/>
    </xf>
    <xf numFmtId="3" fontId="107" fillId="47" borderId="11" xfId="4" applyNumberFormat="1" applyFont="1" applyFill="1" applyBorder="1" applyAlignment="1">
      <alignment horizontal="center" vertical="center" wrapText="1" readingOrder="1"/>
    </xf>
    <xf numFmtId="3" fontId="107" fillId="47" borderId="2" xfId="4" applyNumberFormat="1" applyFont="1" applyFill="1" applyBorder="1" applyAlignment="1">
      <alignment horizontal="center" vertical="center" wrapText="1" readingOrder="1"/>
    </xf>
    <xf numFmtId="0" fontId="151" fillId="48" borderId="4" xfId="4" applyFont="1" applyFill="1" applyBorder="1" applyAlignment="1">
      <alignment horizontal="center" vertical="center" wrapText="1" readingOrder="1"/>
    </xf>
    <xf numFmtId="0" fontId="151" fillId="48" borderId="10" xfId="4" applyFont="1" applyFill="1" applyBorder="1" applyAlignment="1">
      <alignment horizontal="center" vertical="center" wrapText="1" readingOrder="1"/>
    </xf>
    <xf numFmtId="0" fontId="100" fillId="0" borderId="16" xfId="4" applyFont="1" applyBorder="1" applyAlignment="1">
      <alignment horizontal="center" vertical="center"/>
    </xf>
    <xf numFmtId="0" fontId="100" fillId="0" borderId="0" xfId="4" applyFont="1" applyAlignment="1">
      <alignment horizontal="center" vertical="center"/>
    </xf>
    <xf numFmtId="9" fontId="190" fillId="49" borderId="3" xfId="6" applyFont="1" applyFill="1" applyBorder="1" applyAlignment="1">
      <alignment horizontal="center" vertical="center" wrapText="1" readingOrder="1"/>
    </xf>
    <xf numFmtId="9" fontId="109" fillId="4" borderId="50" xfId="7" applyFont="1" applyFill="1" applyBorder="1" applyAlignment="1">
      <alignment horizontal="center" vertical="center" wrapText="1"/>
    </xf>
    <xf numFmtId="9" fontId="109" fillId="4" borderId="5" xfId="7" applyFont="1" applyFill="1" applyBorder="1" applyAlignment="1">
      <alignment horizontal="center" vertical="center" wrapText="1"/>
    </xf>
    <xf numFmtId="9" fontId="104" fillId="0" borderId="3" xfId="7" applyFont="1" applyFill="1" applyBorder="1" applyAlignment="1">
      <alignment horizontal="center" vertical="center" wrapText="1" readingOrder="1"/>
    </xf>
    <xf numFmtId="9" fontId="109" fillId="0" borderId="3" xfId="7" applyFont="1" applyFill="1" applyBorder="1" applyAlignment="1">
      <alignment horizontal="center" vertical="center" wrapText="1" readingOrder="1"/>
    </xf>
    <xf numFmtId="9" fontId="109" fillId="0" borderId="3" xfId="2" applyFont="1" applyBorder="1" applyAlignment="1">
      <alignment horizontal="center" vertical="center" wrapText="1" readingOrder="1"/>
    </xf>
    <xf numFmtId="0" fontId="74" fillId="0" borderId="56" xfId="4" applyFont="1" applyBorder="1" applyAlignment="1">
      <alignment horizontal="left" vertical="center"/>
    </xf>
    <xf numFmtId="0" fontId="74" fillId="0" borderId="50" xfId="4" applyFont="1" applyBorder="1" applyAlignment="1">
      <alignment horizontal="left" vertical="center"/>
    </xf>
    <xf numFmtId="0" fontId="74" fillId="0" borderId="0" xfId="4" applyFont="1" applyAlignment="1">
      <alignment horizontal="left" vertical="center"/>
    </xf>
    <xf numFmtId="0" fontId="74" fillId="0" borderId="12" xfId="4" applyFont="1" applyBorder="1" applyAlignment="1">
      <alignment horizontal="left" vertical="center"/>
    </xf>
    <xf numFmtId="0" fontId="74" fillId="0" borderId="2" xfId="4" applyFont="1" applyBorder="1" applyAlignment="1">
      <alignment horizontal="left" vertical="center"/>
    </xf>
    <xf numFmtId="0" fontId="74" fillId="0" borderId="51" xfId="4" applyFont="1" applyBorder="1" applyAlignment="1">
      <alignment horizontal="left" vertical="center"/>
    </xf>
    <xf numFmtId="0" fontId="46" fillId="0" borderId="32" xfId="4" applyFont="1" applyBorder="1" applyAlignment="1">
      <alignment horizontal="left" wrapText="1"/>
    </xf>
    <xf numFmtId="0" fontId="46" fillId="0" borderId="10" xfId="4" applyFont="1" applyBorder="1" applyAlignment="1">
      <alignment horizontal="left" wrapText="1"/>
    </xf>
    <xf numFmtId="0" fontId="46" fillId="0" borderId="3" xfId="4" applyFont="1" applyBorder="1" applyAlignment="1">
      <alignment horizontal="left" wrapText="1"/>
    </xf>
    <xf numFmtId="0" fontId="46" fillId="0" borderId="33" xfId="4" applyFont="1" applyBorder="1" applyAlignment="1">
      <alignment horizontal="left" wrapText="1"/>
    </xf>
    <xf numFmtId="0" fontId="46" fillId="0" borderId="39" xfId="4" applyFont="1" applyBorder="1" applyAlignment="1">
      <alignment horizontal="left" wrapText="1"/>
    </xf>
    <xf numFmtId="0" fontId="46" fillId="0" borderId="57" xfId="4" applyFont="1" applyBorder="1" applyAlignment="1">
      <alignment horizontal="left" wrapText="1"/>
    </xf>
    <xf numFmtId="0" fontId="46" fillId="0" borderId="40" xfId="4" applyFont="1" applyBorder="1" applyAlignment="1">
      <alignment horizontal="left" wrapText="1"/>
    </xf>
    <xf numFmtId="0" fontId="46" fillId="0" borderId="41" xfId="4" applyFont="1" applyBorder="1" applyAlignment="1">
      <alignment horizontal="left" wrapText="1"/>
    </xf>
    <xf numFmtId="0" fontId="74" fillId="0" borderId="3" xfId="4" applyFont="1" applyBorder="1" applyAlignment="1">
      <alignment horizontal="left" vertical="center"/>
    </xf>
    <xf numFmtId="0" fontId="74" fillId="0" borderId="39" xfId="4" applyFont="1" applyBorder="1" applyAlignment="1">
      <alignment horizontal="center"/>
    </xf>
    <xf numFmtId="0" fontId="74" fillId="0" borderId="57" xfId="4" applyFont="1" applyBorder="1" applyAlignment="1">
      <alignment horizontal="center"/>
    </xf>
    <xf numFmtId="0" fontId="74" fillId="0" borderId="40" xfId="4" applyFont="1" applyBorder="1" applyAlignment="1">
      <alignment horizontal="center"/>
    </xf>
    <xf numFmtId="0" fontId="74" fillId="0" borderId="43" xfId="4" applyFont="1" applyBorder="1" applyAlignment="1">
      <alignment horizontal="center"/>
    </xf>
    <xf numFmtId="0" fontId="74" fillId="0" borderId="30" xfId="4" applyFont="1" applyBorder="1" applyAlignment="1">
      <alignment horizontal="left" vertical="center" wrapText="1"/>
    </xf>
    <xf numFmtId="0" fontId="74" fillId="0" borderId="51" xfId="4" applyFont="1" applyBorder="1" applyAlignment="1">
      <alignment horizontal="left" vertical="center" wrapText="1"/>
    </xf>
    <xf numFmtId="0" fontId="74" fillId="0" borderId="7" xfId="4" applyFont="1" applyBorder="1" applyAlignment="1">
      <alignment horizontal="left" vertical="center" wrapText="1"/>
    </xf>
    <xf numFmtId="0" fontId="74" fillId="0" borderId="32" xfId="4" applyFont="1" applyBorder="1" applyAlignment="1">
      <alignment horizontal="left" vertical="center" wrapText="1"/>
    </xf>
    <xf numFmtId="0" fontId="74" fillId="0" borderId="10" xfId="4" applyFont="1" applyBorder="1" applyAlignment="1">
      <alignment horizontal="left" vertical="center" wrapText="1"/>
    </xf>
    <xf numFmtId="0" fontId="74" fillId="0" borderId="3" xfId="4" applyFont="1" applyBorder="1" applyAlignment="1">
      <alignment horizontal="left" vertical="center" wrapText="1"/>
    </xf>
    <xf numFmtId="0" fontId="74" fillId="0" borderId="32" xfId="4" applyFont="1" applyBorder="1" applyAlignment="1">
      <alignment horizontal="left" vertical="center"/>
    </xf>
    <xf numFmtId="0" fontId="74" fillId="0" borderId="10" xfId="4" applyFont="1" applyBorder="1" applyAlignment="1">
      <alignment horizontal="left" vertical="center"/>
    </xf>
    <xf numFmtId="0" fontId="58" fillId="0" borderId="0" xfId="4" applyFont="1" applyAlignment="1" applyProtection="1">
      <alignment horizontal="left" vertical="center" wrapText="1" readingOrder="1"/>
      <protection locked="0"/>
    </xf>
    <xf numFmtId="0" fontId="44" fillId="0" borderId="24" xfId="4" applyFont="1" applyBorder="1" applyAlignment="1">
      <alignment horizontal="center" vertical="center" wrapText="1"/>
    </xf>
    <xf numFmtId="0" fontId="44" fillId="0" borderId="28" xfId="4" applyFont="1" applyBorder="1" applyAlignment="1">
      <alignment horizontal="center" vertical="center" wrapText="1"/>
    </xf>
    <xf numFmtId="0" fontId="44" fillId="0" borderId="25" xfId="4" applyFont="1" applyBorder="1" applyAlignment="1">
      <alignment horizontal="center" vertical="center" wrapText="1"/>
    </xf>
    <xf numFmtId="0" fontId="44" fillId="0" borderId="24" xfId="4" applyFont="1" applyBorder="1" applyAlignment="1">
      <alignment horizontal="center" vertical="center"/>
    </xf>
    <xf numFmtId="0" fontId="44" fillId="0" borderId="28" xfId="4" applyFont="1" applyBorder="1" applyAlignment="1">
      <alignment horizontal="center" vertical="center"/>
    </xf>
    <xf numFmtId="0" fontId="44" fillId="0" borderId="25" xfId="4" applyFont="1" applyBorder="1" applyAlignment="1">
      <alignment horizontal="center" vertical="center"/>
    </xf>
    <xf numFmtId="0" fontId="44" fillId="0" borderId="26" xfId="4" applyFont="1" applyBorder="1" applyAlignment="1">
      <alignment horizontal="center" vertical="center"/>
    </xf>
    <xf numFmtId="0" fontId="46" fillId="0" borderId="30" xfId="4" applyFont="1" applyBorder="1" applyAlignment="1">
      <alignment horizontal="left" wrapText="1"/>
    </xf>
    <xf numFmtId="0" fontId="46" fillId="0" borderId="51" xfId="4" applyFont="1" applyBorder="1" applyAlignment="1">
      <alignment horizontal="left" wrapText="1"/>
    </xf>
    <xf numFmtId="0" fontId="46" fillId="0" borderId="7" xfId="4" applyFont="1" applyBorder="1" applyAlignment="1">
      <alignment horizontal="left" wrapText="1"/>
    </xf>
    <xf numFmtId="0" fontId="46" fillId="0" borderId="31" xfId="4" applyFont="1" applyBorder="1" applyAlignment="1">
      <alignment horizontal="left" wrapText="1"/>
    </xf>
    <xf numFmtId="43" fontId="46" fillId="0" borderId="32" xfId="4" applyNumberFormat="1" applyFont="1" applyBorder="1" applyAlignment="1">
      <alignment horizontal="left" wrapText="1"/>
    </xf>
    <xf numFmtId="43" fontId="46" fillId="0" borderId="10" xfId="4" applyNumberFormat="1" applyFont="1" applyBorder="1" applyAlignment="1">
      <alignment horizontal="left" wrapText="1"/>
    </xf>
    <xf numFmtId="43" fontId="46" fillId="0" borderId="3" xfId="4" applyNumberFormat="1" applyFont="1" applyBorder="1" applyAlignment="1">
      <alignment horizontal="left" wrapText="1"/>
    </xf>
    <xf numFmtId="43" fontId="46" fillId="0" borderId="33" xfId="4" applyNumberFormat="1" applyFont="1" applyBorder="1" applyAlignment="1">
      <alignment horizontal="left" wrapText="1"/>
    </xf>
    <xf numFmtId="4" fontId="58" fillId="0" borderId="0" xfId="4" applyNumberFormat="1" applyFont="1" applyAlignment="1" applyProtection="1">
      <alignment horizontal="left" vertical="center" wrapText="1" readingOrder="1"/>
      <protection locked="0"/>
    </xf>
    <xf numFmtId="0" fontId="48" fillId="0" borderId="13" xfId="4" applyBorder="1" applyAlignment="1">
      <alignment horizontal="center"/>
    </xf>
    <xf numFmtId="0" fontId="48" fillId="0" borderId="14" xfId="4" applyBorder="1" applyAlignment="1">
      <alignment horizontal="center"/>
    </xf>
    <xf numFmtId="0" fontId="48" fillId="0" borderId="15" xfId="4" applyBorder="1" applyAlignment="1">
      <alignment horizontal="center"/>
    </xf>
    <xf numFmtId="0" fontId="48" fillId="0" borderId="16" xfId="4" applyBorder="1" applyAlignment="1">
      <alignment horizontal="center"/>
    </xf>
    <xf numFmtId="0" fontId="48" fillId="0" borderId="0" xfId="4" applyAlignment="1">
      <alignment horizontal="center"/>
    </xf>
    <xf numFmtId="0" fontId="48" fillId="0" borderId="17" xfId="4" applyBorder="1" applyAlignment="1">
      <alignment horizontal="center"/>
    </xf>
    <xf numFmtId="0" fontId="54" fillId="0" borderId="13" xfId="4" applyFont="1" applyBorder="1" applyAlignment="1">
      <alignment horizontal="center" vertical="center" wrapText="1"/>
    </xf>
    <xf numFmtId="0" fontId="54" fillId="0" borderId="14" xfId="4" applyFont="1" applyBorder="1" applyAlignment="1">
      <alignment horizontal="center" vertical="center" wrapText="1"/>
    </xf>
    <xf numFmtId="0" fontId="54" fillId="0" borderId="15" xfId="4" applyFont="1" applyBorder="1" applyAlignment="1">
      <alignment horizontal="center" vertical="center" wrapText="1"/>
    </xf>
    <xf numFmtId="0" fontId="54" fillId="0" borderId="16" xfId="26" applyFont="1" applyBorder="1" applyAlignment="1">
      <alignment horizontal="center" vertical="center" wrapText="1"/>
    </xf>
    <xf numFmtId="0" fontId="54" fillId="0" borderId="0" xfId="26" applyFont="1" applyAlignment="1">
      <alignment horizontal="center" vertical="center" wrapText="1"/>
    </xf>
    <xf numFmtId="0" fontId="54" fillId="0" borderId="17" xfId="26" applyFont="1" applyBorder="1" applyAlignment="1">
      <alignment horizontal="center" vertical="center" wrapText="1"/>
    </xf>
    <xf numFmtId="0" fontId="54" fillId="0" borderId="16" xfId="4" applyFont="1" applyBorder="1" applyAlignment="1">
      <alignment horizontal="center" vertical="center" wrapText="1"/>
    </xf>
    <xf numFmtId="0" fontId="54" fillId="0" borderId="0" xfId="4" applyFont="1" applyAlignment="1">
      <alignment horizontal="center" vertical="center" wrapText="1"/>
    </xf>
    <xf numFmtId="0" fontId="54" fillId="0" borderId="17" xfId="4" applyFont="1" applyBorder="1" applyAlignment="1">
      <alignment horizontal="center" vertical="center" wrapText="1"/>
    </xf>
    <xf numFmtId="0" fontId="54" fillId="0" borderId="18" xfId="4" applyFont="1" applyBorder="1" applyAlignment="1">
      <alignment horizontal="center" vertical="center" wrapText="1"/>
    </xf>
    <xf numFmtId="0" fontId="54" fillId="0" borderId="19" xfId="4" applyFont="1" applyBorder="1" applyAlignment="1">
      <alignment horizontal="center" vertical="center" wrapText="1"/>
    </xf>
    <xf numFmtId="0" fontId="54" fillId="0" borderId="20" xfId="4" applyFont="1" applyBorder="1" applyAlignment="1">
      <alignment horizontal="center" vertical="center" wrapText="1"/>
    </xf>
    <xf numFmtId="0" fontId="54" fillId="0" borderId="13" xfId="4" applyFont="1" applyBorder="1" applyAlignment="1">
      <alignment horizontal="center" vertical="center"/>
    </xf>
    <xf numFmtId="0" fontId="54" fillId="0" borderId="14" xfId="4" applyFont="1" applyBorder="1" applyAlignment="1">
      <alignment horizontal="center" vertical="center"/>
    </xf>
    <xf numFmtId="0" fontId="54" fillId="0" borderId="15" xfId="4" applyFont="1" applyBorder="1" applyAlignment="1">
      <alignment horizontal="center" vertical="center"/>
    </xf>
    <xf numFmtId="0" fontId="54" fillId="0" borderId="21" xfId="546" applyFont="1" applyBorder="1" applyAlignment="1">
      <alignment horizontal="left" vertical="center" wrapText="1"/>
    </xf>
    <xf numFmtId="0" fontId="54" fillId="0" borderId="22" xfId="546" applyFont="1" applyBorder="1" applyAlignment="1">
      <alignment horizontal="left" vertical="center" wrapText="1"/>
    </xf>
    <xf numFmtId="0" fontId="54" fillId="0" borderId="23" xfId="546" applyFont="1" applyBorder="1" applyAlignment="1">
      <alignment horizontal="left" vertical="center" wrapText="1"/>
    </xf>
    <xf numFmtId="0" fontId="69" fillId="0" borderId="21" xfId="4" applyFont="1" applyBorder="1" applyAlignment="1">
      <alignment horizontal="center" vertical="center"/>
    </xf>
    <xf numFmtId="0" fontId="69" fillId="0" borderId="22" xfId="4" applyFont="1" applyBorder="1" applyAlignment="1">
      <alignment horizontal="center" vertical="center"/>
    </xf>
    <xf numFmtId="0" fontId="69" fillId="0" borderId="23" xfId="4" applyFont="1" applyBorder="1" applyAlignment="1">
      <alignment horizontal="center" vertical="center"/>
    </xf>
    <xf numFmtId="0" fontId="61" fillId="5" borderId="21" xfId="4" applyFont="1" applyFill="1" applyBorder="1" applyAlignment="1" applyProtection="1">
      <alignment horizontal="center" vertical="center" wrapText="1" readingOrder="1"/>
      <protection locked="0"/>
    </xf>
    <xf numFmtId="0" fontId="61" fillId="5" borderId="28" xfId="4" applyFont="1" applyFill="1" applyBorder="1" applyAlignment="1" applyProtection="1">
      <alignment horizontal="center" vertical="center" wrapText="1" readingOrder="1"/>
      <protection locked="0"/>
    </xf>
    <xf numFmtId="0" fontId="60" fillId="0" borderId="74" xfId="4" applyFont="1" applyBorder="1" applyAlignment="1" applyProtection="1">
      <alignment horizontal="center" vertical="center" wrapText="1" readingOrder="1"/>
      <protection locked="0"/>
    </xf>
    <xf numFmtId="0" fontId="60" fillId="0" borderId="16" xfId="4" applyFont="1" applyBorder="1" applyAlignment="1" applyProtection="1">
      <alignment horizontal="center" vertical="center" wrapText="1" readingOrder="1"/>
      <protection locked="0"/>
    </xf>
    <xf numFmtId="0" fontId="60" fillId="0" borderId="48" xfId="4" applyFont="1" applyBorder="1" applyAlignment="1" applyProtection="1">
      <alignment horizontal="center" vertical="center" wrapText="1" readingOrder="1"/>
      <protection locked="0"/>
    </xf>
    <xf numFmtId="0" fontId="158" fillId="45" borderId="21" xfId="0" applyFont="1" applyFill="1" applyBorder="1" applyAlignment="1">
      <alignment horizontal="center" vertical="center" wrapText="1" readingOrder="1"/>
    </xf>
    <xf numFmtId="0" fontId="158" fillId="45" borderId="22" xfId="0" applyFont="1" applyFill="1" applyBorder="1" applyAlignment="1">
      <alignment horizontal="center" vertical="center" wrapText="1" readingOrder="1"/>
    </xf>
    <xf numFmtId="0" fontId="124" fillId="0" borderId="0" xfId="0" applyFont="1" applyAlignment="1">
      <alignment horizontal="center" vertical="center"/>
    </xf>
    <xf numFmtId="0" fontId="94" fillId="0" borderId="62" xfId="0" applyFont="1" applyBorder="1" applyAlignment="1">
      <alignment horizontal="justify" vertical="justify" wrapText="1"/>
    </xf>
    <xf numFmtId="0" fontId="94" fillId="0" borderId="0" xfId="0" applyFont="1" applyAlignment="1">
      <alignment horizontal="justify" vertical="justify" wrapText="1"/>
    </xf>
    <xf numFmtId="0" fontId="94" fillId="0" borderId="12" xfId="0" applyFont="1" applyBorder="1" applyAlignment="1">
      <alignment horizontal="justify" vertical="justify" wrapText="1"/>
    </xf>
    <xf numFmtId="0" fontId="94" fillId="0" borderId="11" xfId="0" applyFont="1" applyBorder="1" applyAlignment="1">
      <alignment horizontal="justify" vertical="justify" wrapText="1"/>
    </xf>
    <xf numFmtId="0" fontId="94" fillId="0" borderId="2" xfId="0" applyFont="1" applyBorder="1" applyAlignment="1">
      <alignment horizontal="justify" vertical="justify" wrapText="1"/>
    </xf>
    <xf numFmtId="0" fontId="94" fillId="0" borderId="51" xfId="0" applyFont="1" applyBorder="1" applyAlignment="1">
      <alignment horizontal="justify" vertical="justify" wrapText="1"/>
    </xf>
    <xf numFmtId="0" fontId="163" fillId="48" borderId="8" xfId="0" applyFont="1" applyFill="1" applyBorder="1" applyAlignment="1">
      <alignment horizontal="center" vertical="center"/>
    </xf>
    <xf numFmtId="0" fontId="163" fillId="48" borderId="56" xfId="0" applyFont="1" applyFill="1" applyBorder="1" applyAlignment="1">
      <alignment horizontal="center" vertical="center"/>
    </xf>
    <xf numFmtId="0" fontId="163" fillId="48" borderId="50" xfId="0" applyFont="1" applyFill="1" applyBorder="1" applyAlignment="1">
      <alignment horizontal="center" vertical="center"/>
    </xf>
    <xf numFmtId="0" fontId="149" fillId="0" borderId="8" xfId="0" applyFont="1" applyBorder="1" applyAlignment="1">
      <alignment horizontal="center"/>
    </xf>
    <xf numFmtId="0" fontId="149" fillId="0" borderId="56" xfId="0" applyFont="1" applyBorder="1" applyAlignment="1">
      <alignment horizontal="center"/>
    </xf>
    <xf numFmtId="0" fontId="149" fillId="0" borderId="50" xfId="0" applyFont="1" applyBorder="1" applyAlignment="1">
      <alignment horizontal="center"/>
    </xf>
    <xf numFmtId="0" fontId="149" fillId="0" borderId="62" xfId="0" applyFont="1" applyBorder="1" applyAlignment="1">
      <alignment horizontal="center"/>
    </xf>
    <xf numFmtId="0" fontId="149" fillId="0" borderId="0" xfId="0" applyFont="1" applyAlignment="1">
      <alignment horizontal="center"/>
    </xf>
    <xf numFmtId="0" fontId="149" fillId="0" borderId="12" xfId="0" applyFont="1" applyBorder="1" applyAlignment="1">
      <alignment horizontal="center"/>
    </xf>
    <xf numFmtId="0" fontId="156" fillId="45" borderId="3" xfId="0" applyFont="1" applyFill="1" applyBorder="1" applyAlignment="1">
      <alignment horizontal="center" vertical="center" wrapText="1" readingOrder="1"/>
    </xf>
    <xf numFmtId="0" fontId="132" fillId="3" borderId="62" xfId="0" applyFont="1" applyFill="1" applyBorder="1" applyAlignment="1">
      <alignment horizontal="center"/>
    </xf>
    <xf numFmtId="0" fontId="132" fillId="3" borderId="0" xfId="0" applyFont="1" applyFill="1" applyAlignment="1">
      <alignment horizontal="center"/>
    </xf>
    <xf numFmtId="14" fontId="138" fillId="40" borderId="21" xfId="0" applyNumberFormat="1" applyFont="1" applyFill="1" applyBorder="1" applyAlignment="1">
      <alignment horizontal="center" vertical="center" wrapText="1" readingOrder="1"/>
    </xf>
    <xf numFmtId="14" fontId="138" fillId="40" borderId="22" xfId="0" applyNumberFormat="1" applyFont="1" applyFill="1" applyBorder="1" applyAlignment="1">
      <alignment horizontal="center" vertical="center" wrapText="1" readingOrder="1"/>
    </xf>
    <xf numFmtId="14" fontId="138" fillId="40" borderId="23" xfId="0" applyNumberFormat="1" applyFont="1" applyFill="1" applyBorder="1" applyAlignment="1">
      <alignment horizontal="center" vertical="center" wrapText="1" readingOrder="1"/>
    </xf>
    <xf numFmtId="0" fontId="47" fillId="41" borderId="80" xfId="0" applyFont="1" applyFill="1" applyBorder="1" applyAlignment="1">
      <alignment horizontal="left" wrapText="1" readingOrder="1"/>
    </xf>
    <xf numFmtId="0" fontId="143" fillId="41" borderId="80" xfId="0" applyFont="1" applyFill="1" applyBorder="1" applyAlignment="1">
      <alignment horizontal="left" wrapText="1" readingOrder="1"/>
    </xf>
    <xf numFmtId="0" fontId="138" fillId="45" borderId="83" xfId="0" applyFont="1" applyFill="1" applyBorder="1" applyAlignment="1">
      <alignment horizontal="center" vertical="center" wrapText="1" readingOrder="1"/>
    </xf>
    <xf numFmtId="0" fontId="138" fillId="45" borderId="84" xfId="0" applyFont="1" applyFill="1" applyBorder="1" applyAlignment="1">
      <alignment horizontal="center" vertical="center" wrapText="1" readingOrder="1"/>
    </xf>
    <xf numFmtId="0" fontId="138" fillId="45" borderId="85" xfId="0" applyFont="1" applyFill="1" applyBorder="1" applyAlignment="1">
      <alignment horizontal="center" vertical="center" wrapText="1" readingOrder="1"/>
    </xf>
    <xf numFmtId="0" fontId="147" fillId="44" borderId="81" xfId="0" applyFont="1" applyFill="1" applyBorder="1" applyAlignment="1">
      <alignment horizontal="center" wrapText="1" readingOrder="1"/>
    </xf>
    <xf numFmtId="0" fontId="147" fillId="44" borderId="82" xfId="0" applyFont="1" applyFill="1" applyBorder="1" applyAlignment="1">
      <alignment horizontal="center" wrapText="1" readingOrder="1"/>
    </xf>
    <xf numFmtId="0" fontId="158" fillId="48" borderId="21" xfId="4" applyFont="1" applyFill="1" applyBorder="1" applyAlignment="1">
      <alignment horizontal="center" vertical="center"/>
    </xf>
    <xf numFmtId="0" fontId="158" fillId="48" borderId="22" xfId="4" applyFont="1" applyFill="1" applyBorder="1" applyAlignment="1">
      <alignment horizontal="center" vertical="center"/>
    </xf>
    <xf numFmtId="0" fontId="158" fillId="48" borderId="23" xfId="4" applyFont="1" applyFill="1" applyBorder="1" applyAlignment="1">
      <alignment horizontal="center" vertical="center"/>
    </xf>
    <xf numFmtId="9" fontId="192" fillId="56" borderId="3" xfId="2" applyFont="1" applyFill="1" applyBorder="1" applyAlignment="1">
      <alignment horizontal="center" vertical="center" wrapText="1" readingOrder="1"/>
    </xf>
    <xf numFmtId="9" fontId="191" fillId="42" borderId="3" xfId="7" applyFont="1" applyFill="1" applyBorder="1" applyAlignment="1">
      <alignment horizontal="center" vertical="center" wrapText="1" readingOrder="1"/>
    </xf>
    <xf numFmtId="9" fontId="194" fillId="52" borderId="3" xfId="7" applyFont="1" applyFill="1" applyBorder="1" applyAlignment="1">
      <alignment horizontal="center" vertical="center" wrapText="1" readingOrder="1"/>
    </xf>
    <xf numFmtId="9" fontId="194" fillId="0" borderId="3" xfId="7" applyFont="1" applyFill="1" applyBorder="1" applyAlignment="1">
      <alignment horizontal="center" vertical="center" wrapText="1" readingOrder="1"/>
    </xf>
    <xf numFmtId="9" fontId="194" fillId="49" borderId="3" xfId="7" applyFont="1" applyFill="1" applyBorder="1" applyAlignment="1">
      <alignment horizontal="center" vertical="center" wrapText="1" readingOrder="1"/>
    </xf>
    <xf numFmtId="9" fontId="121" fillId="42" borderId="7" xfId="7" applyFont="1" applyFill="1" applyBorder="1" applyAlignment="1">
      <alignment horizontal="center" vertical="center" wrapText="1" readingOrder="1"/>
    </xf>
  </cellXfs>
  <cellStyles count="578">
    <cellStyle name="20% - Énfasis1" xfId="132" builtinId="30" customBuiltin="1"/>
    <cellStyle name="20% - Énfasis1 2" xfId="310"/>
    <cellStyle name="20% - Énfasis1 3" xfId="480"/>
    <cellStyle name="20% - Énfasis2" xfId="136" builtinId="34" customBuiltin="1"/>
    <cellStyle name="20% - Énfasis2 2" xfId="313"/>
    <cellStyle name="20% - Énfasis2 3" xfId="483"/>
    <cellStyle name="20% - Énfasis3" xfId="140" builtinId="38" customBuiltin="1"/>
    <cellStyle name="20% - Énfasis3 2" xfId="316"/>
    <cellStyle name="20% - Énfasis3 3" xfId="486"/>
    <cellStyle name="20% - Énfasis4" xfId="144" builtinId="42" customBuiltin="1"/>
    <cellStyle name="20% - Énfasis4 2" xfId="319"/>
    <cellStyle name="20% - Énfasis4 3" xfId="489"/>
    <cellStyle name="20% - Énfasis5" xfId="148" builtinId="46" customBuiltin="1"/>
    <cellStyle name="20% - Énfasis5 2" xfId="322"/>
    <cellStyle name="20% - Énfasis5 3" xfId="492"/>
    <cellStyle name="20% - Énfasis6" xfId="152" builtinId="50" customBuiltin="1"/>
    <cellStyle name="20% - Énfasis6 2" xfId="325"/>
    <cellStyle name="20% - Énfasis6 3" xfId="495"/>
    <cellStyle name="40% - Énfasis1" xfId="133" builtinId="31" customBuiltin="1"/>
    <cellStyle name="40% - Énfasis1 2" xfId="311"/>
    <cellStyle name="40% - Énfasis1 3" xfId="481"/>
    <cellStyle name="40% - Énfasis2" xfId="137" builtinId="35" customBuiltin="1"/>
    <cellStyle name="40% - Énfasis2 2" xfId="314"/>
    <cellStyle name="40% - Énfasis2 3" xfId="484"/>
    <cellStyle name="40% - Énfasis3" xfId="141" builtinId="39" customBuiltin="1"/>
    <cellStyle name="40% - Énfasis3 2" xfId="317"/>
    <cellStyle name="40% - Énfasis3 3" xfId="487"/>
    <cellStyle name="40% - Énfasis4" xfId="145" builtinId="43" customBuiltin="1"/>
    <cellStyle name="40% - Énfasis4 2" xfId="320"/>
    <cellStyle name="40% - Énfasis4 3" xfId="490"/>
    <cellStyle name="40% - Énfasis5" xfId="149" builtinId="47" customBuiltin="1"/>
    <cellStyle name="40% - Énfasis5 2" xfId="323"/>
    <cellStyle name="40% - Énfasis5 3" xfId="493"/>
    <cellStyle name="40% - Énfasis6" xfId="153" builtinId="51" customBuiltin="1"/>
    <cellStyle name="40% - Énfasis6 2" xfId="326"/>
    <cellStyle name="40% - Énfasis6 3" xfId="496"/>
    <cellStyle name="60% - Énfasis1" xfId="134" builtinId="32" customBuiltin="1"/>
    <cellStyle name="60% - Énfasis1 2" xfId="312"/>
    <cellStyle name="60% - Énfasis1 3" xfId="482"/>
    <cellStyle name="60% - Énfasis2" xfId="138" builtinId="36" customBuiltin="1"/>
    <cellStyle name="60% - Énfasis2 2" xfId="315"/>
    <cellStyle name="60% - Énfasis2 3" xfId="485"/>
    <cellStyle name="60% - Énfasis3" xfId="142" builtinId="40" customBuiltin="1"/>
    <cellStyle name="60% - Énfasis3 2" xfId="318"/>
    <cellStyle name="60% - Énfasis3 3" xfId="488"/>
    <cellStyle name="60% - Énfasis4" xfId="146" builtinId="44" customBuiltin="1"/>
    <cellStyle name="60% - Énfasis4 2" xfId="321"/>
    <cellStyle name="60% - Énfasis4 3" xfId="491"/>
    <cellStyle name="60% - Énfasis5" xfId="150" builtinId="48" customBuiltin="1"/>
    <cellStyle name="60% - Énfasis5 2" xfId="324"/>
    <cellStyle name="60% - Énfasis5 3" xfId="494"/>
    <cellStyle name="60% - Énfasis6" xfId="154" builtinId="52" customBuiltin="1"/>
    <cellStyle name="60% - Énfasis6 2" xfId="327"/>
    <cellStyle name="60% - Énfasis6 3" xfId="497"/>
    <cellStyle name="Bueno" xfId="120" builtinId="26" customBuiltin="1"/>
    <cellStyle name="Cálculo" xfId="125" builtinId="22" customBuiltin="1"/>
    <cellStyle name="Celda de comprobación" xfId="127" builtinId="23" customBuiltin="1"/>
    <cellStyle name="Celda vinculada" xfId="126" builtinId="24" customBuiltin="1"/>
    <cellStyle name="Encabezado 1" xfId="116" builtinId="16" customBuiltin="1"/>
    <cellStyle name="Encabezado 4" xfId="119" builtinId="19" customBuiltin="1"/>
    <cellStyle name="Énfasis1" xfId="131" builtinId="29" customBuiltin="1"/>
    <cellStyle name="Énfasis2" xfId="135" builtinId="33" customBuiltin="1"/>
    <cellStyle name="Énfasis3" xfId="139" builtinId="37" customBuiltin="1"/>
    <cellStyle name="Énfasis4" xfId="143" builtinId="41" customBuiltin="1"/>
    <cellStyle name="Énfasis5" xfId="147" builtinId="45" customBuiltin="1"/>
    <cellStyle name="Énfasis6" xfId="151" builtinId="49" customBuiltin="1"/>
    <cellStyle name="Entrada" xfId="123" builtinId="20" customBuiltin="1"/>
    <cellStyle name="Incorrecto" xfId="121" builtinId="27" customBuiltin="1"/>
    <cellStyle name="Millares" xfId="1" builtinId="3"/>
    <cellStyle name="Millares [0]" xfId="11" builtinId="6"/>
    <cellStyle name="Millares [0] 2" xfId="60"/>
    <cellStyle name="Millares [0] 2 2" xfId="254"/>
    <cellStyle name="Millares [0] 2 3" xfId="423"/>
    <cellStyle name="Millares [0] 3" xfId="15"/>
    <cellStyle name="Millares [0] 3 2" xfId="64"/>
    <cellStyle name="Millares [0] 3 2 2" xfId="258"/>
    <cellStyle name="Millares [0] 3 2 3" xfId="427"/>
    <cellStyle name="Millares [0] 3 3" xfId="212"/>
    <cellStyle name="Millares [0] 3 4" xfId="381"/>
    <cellStyle name="Millares [0] 4" xfId="208"/>
    <cellStyle name="Millares [0] 5" xfId="377"/>
    <cellStyle name="Millares 10" xfId="29"/>
    <cellStyle name="Millares 10 2" xfId="76"/>
    <cellStyle name="Millares 10 2 2" xfId="270"/>
    <cellStyle name="Millares 10 2 3" xfId="439"/>
    <cellStyle name="Millares 10 3" xfId="224"/>
    <cellStyle name="Millares 10 4" xfId="393"/>
    <cellStyle name="Millares 11" xfId="33"/>
    <cellStyle name="Millares 11 2" xfId="80"/>
    <cellStyle name="Millares 11 2 2" xfId="274"/>
    <cellStyle name="Millares 11 2 3" xfId="443"/>
    <cellStyle name="Millares 11 3" xfId="228"/>
    <cellStyle name="Millares 11 4" xfId="397"/>
    <cellStyle name="Millares 11 5" xfId="548"/>
    <cellStyle name="Millares 12" xfId="37"/>
    <cellStyle name="Millares 12 2" xfId="84"/>
    <cellStyle name="Millares 12 2 2" xfId="278"/>
    <cellStyle name="Millares 12 2 3" xfId="447"/>
    <cellStyle name="Millares 12 3" xfId="232"/>
    <cellStyle name="Millares 12 4" xfId="401"/>
    <cellStyle name="Millares 13" xfId="41"/>
    <cellStyle name="Millares 13 2" xfId="236"/>
    <cellStyle name="Millares 13 3" xfId="405"/>
    <cellStyle name="Millares 14" xfId="45"/>
    <cellStyle name="Millares 14 2" xfId="240"/>
    <cellStyle name="Millares 14 3" xfId="409"/>
    <cellStyle name="Millares 15" xfId="49"/>
    <cellStyle name="Millares 15 2" xfId="244"/>
    <cellStyle name="Millares 15 3" xfId="413"/>
    <cellStyle name="Millares 16" xfId="55"/>
    <cellStyle name="Millares 16 2" xfId="249"/>
    <cellStyle name="Millares 16 3" xfId="418"/>
    <cellStyle name="Millares 17" xfId="57"/>
    <cellStyle name="Millares 17 2" xfId="251"/>
    <cellStyle name="Millares 17 3" xfId="420"/>
    <cellStyle name="Millares 18" xfId="86"/>
    <cellStyle name="Millares 18 2" xfId="280"/>
    <cellStyle name="Millares 18 3" xfId="449"/>
    <cellStyle name="Millares 19" xfId="87"/>
    <cellStyle name="Millares 19 2" xfId="281"/>
    <cellStyle name="Millares 19 3" xfId="450"/>
    <cellStyle name="Millares 2" xfId="9"/>
    <cellStyle name="Millares 2 2" xfId="165"/>
    <cellStyle name="Millares 2 2 2" xfId="335"/>
    <cellStyle name="Millares 2 2 3" xfId="505"/>
    <cellStyle name="Millares 2 2 4" xfId="571"/>
    <cellStyle name="Millares 2 3" xfId="157"/>
    <cellStyle name="Millares 2 3 2" xfId="330"/>
    <cellStyle name="Millares 2 3 3" xfId="500"/>
    <cellStyle name="Millares 20" xfId="88"/>
    <cellStyle name="Millares 20 2" xfId="282"/>
    <cellStyle name="Millares 20 3" xfId="451"/>
    <cellStyle name="Millares 21" xfId="89"/>
    <cellStyle name="Millares 21 2" xfId="283"/>
    <cellStyle name="Millares 21 3" xfId="452"/>
    <cellStyle name="Millares 22" xfId="90"/>
    <cellStyle name="Millares 22 2" xfId="284"/>
    <cellStyle name="Millares 22 3" xfId="453"/>
    <cellStyle name="Millares 23" xfId="93"/>
    <cellStyle name="Millares 23 2" xfId="287"/>
    <cellStyle name="Millares 23 3" xfId="456"/>
    <cellStyle name="Millares 24" xfId="97"/>
    <cellStyle name="Millares 24 2" xfId="291"/>
    <cellStyle name="Millares 24 3" xfId="460"/>
    <cellStyle name="Millares 25" xfId="101"/>
    <cellStyle name="Millares 25 2" xfId="295"/>
    <cellStyle name="Millares 25 3" xfId="464"/>
    <cellStyle name="Millares 26" xfId="105"/>
    <cellStyle name="Millares 26 2" xfId="299"/>
    <cellStyle name="Millares 26 3" xfId="468"/>
    <cellStyle name="Millares 27" xfId="109"/>
    <cellStyle name="Millares 27 2" xfId="303"/>
    <cellStyle name="Millares 27 3" xfId="472"/>
    <cellStyle name="Millares 28" xfId="113"/>
    <cellStyle name="Millares 28 2" xfId="307"/>
    <cellStyle name="Millares 28 3" xfId="476"/>
    <cellStyle name="Millares 28 4" xfId="550"/>
    <cellStyle name="Millares 29" xfId="162"/>
    <cellStyle name="Millares 29 2" xfId="333"/>
    <cellStyle name="Millares 29 3" xfId="503"/>
    <cellStyle name="Millares 3" xfId="14"/>
    <cellStyle name="Millares 3 2" xfId="63"/>
    <cellStyle name="Millares 3 2 2" xfId="257"/>
    <cellStyle name="Millares 3 2 3" xfId="426"/>
    <cellStyle name="Millares 3 3" xfId="169"/>
    <cellStyle name="Millares 3 3 2" xfId="339"/>
    <cellStyle name="Millares 3 3 3" xfId="509"/>
    <cellStyle name="Millares 3 4" xfId="211"/>
    <cellStyle name="Millares 3 5" xfId="380"/>
    <cellStyle name="Millares 30" xfId="163"/>
    <cellStyle name="Millares 30 2" xfId="334"/>
    <cellStyle name="Millares 30 3" xfId="504"/>
    <cellStyle name="Millares 31" xfId="156"/>
    <cellStyle name="Millares 31 2" xfId="329"/>
    <cellStyle name="Millares 31 3" xfId="499"/>
    <cellStyle name="Millares 32" xfId="158"/>
    <cellStyle name="Millares 32 2" xfId="331"/>
    <cellStyle name="Millares 32 3" xfId="501"/>
    <cellStyle name="Millares 33" xfId="168"/>
    <cellStyle name="Millares 33 2" xfId="338"/>
    <cellStyle name="Millares 33 3" xfId="508"/>
    <cellStyle name="Millares 34" xfId="167"/>
    <cellStyle name="Millares 34 2" xfId="337"/>
    <cellStyle name="Millares 34 3" xfId="507"/>
    <cellStyle name="Millares 35" xfId="172"/>
    <cellStyle name="Millares 35 2" xfId="342"/>
    <cellStyle name="Millares 35 3" xfId="512"/>
    <cellStyle name="Millares 36" xfId="176"/>
    <cellStyle name="Millares 36 2" xfId="346"/>
    <cellStyle name="Millares 36 3" xfId="516"/>
    <cellStyle name="Millares 37" xfId="180"/>
    <cellStyle name="Millares 37 2" xfId="350"/>
    <cellStyle name="Millares 37 3" xfId="520"/>
    <cellStyle name="Millares 38" xfId="184"/>
    <cellStyle name="Millares 38 2" xfId="354"/>
    <cellStyle name="Millares 38 3" xfId="524"/>
    <cellStyle name="Millares 39" xfId="188"/>
    <cellStyle name="Millares 39 2" xfId="358"/>
    <cellStyle name="Millares 39 3" xfId="528"/>
    <cellStyle name="Millares 4" xfId="17"/>
    <cellStyle name="Millares 4 2" xfId="65"/>
    <cellStyle name="Millares 4 2 2" xfId="259"/>
    <cellStyle name="Millares 4 2 3" xfId="428"/>
    <cellStyle name="Millares 4 3" xfId="213"/>
    <cellStyle name="Millares 4 4" xfId="382"/>
    <cellStyle name="Millares 40" xfId="191"/>
    <cellStyle name="Millares 41" xfId="195"/>
    <cellStyle name="Millares 41 2" xfId="363"/>
    <cellStyle name="Millares 41 3" xfId="532"/>
    <cellStyle name="Millares 42" xfId="199"/>
    <cellStyle name="Millares 42 2" xfId="367"/>
    <cellStyle name="Millares 42 3" xfId="536"/>
    <cellStyle name="Millares 43" xfId="203"/>
    <cellStyle name="Millares 43 2" xfId="371"/>
    <cellStyle name="Millares 43 3" xfId="540"/>
    <cellStyle name="Millares 43 4" xfId="554"/>
    <cellStyle name="Millares 44" xfId="205"/>
    <cellStyle name="Millares 45" xfId="309"/>
    <cellStyle name="Millares 46" xfId="373"/>
    <cellStyle name="Millares 47" xfId="374"/>
    <cellStyle name="Millares 48" xfId="478"/>
    <cellStyle name="Millares 49" xfId="543"/>
    <cellStyle name="Millares 5" xfId="18"/>
    <cellStyle name="Millares 5 2" xfId="66"/>
    <cellStyle name="Millares 5 2 2" xfId="260"/>
    <cellStyle name="Millares 5 2 3" xfId="429"/>
    <cellStyle name="Millares 5 3" xfId="214"/>
    <cellStyle name="Millares 5 4" xfId="383"/>
    <cellStyle name="Millares 50" xfId="479"/>
    <cellStyle name="Millares 51" xfId="545"/>
    <cellStyle name="Millares 52" xfId="544"/>
    <cellStyle name="Millares 53" xfId="542"/>
    <cellStyle name="Millares 54" xfId="558"/>
    <cellStyle name="Millares 55" xfId="562"/>
    <cellStyle name="Millares 56" xfId="566"/>
    <cellStyle name="Millares 57" xfId="570"/>
    <cellStyle name="Millares 58" xfId="572"/>
    <cellStyle name="Millares 6" xfId="19"/>
    <cellStyle name="Millares 6 2" xfId="67"/>
    <cellStyle name="Millares 6 2 2" xfId="261"/>
    <cellStyle name="Millares 6 2 3" xfId="430"/>
    <cellStyle name="Millares 6 3" xfId="215"/>
    <cellStyle name="Millares 6 4" xfId="384"/>
    <cellStyle name="Millares 7" xfId="20"/>
    <cellStyle name="Millares 7 2" xfId="68"/>
    <cellStyle name="Millares 7 2 2" xfId="262"/>
    <cellStyle name="Millares 7 2 3" xfId="431"/>
    <cellStyle name="Millares 7 3" xfId="216"/>
    <cellStyle name="Millares 7 4" xfId="385"/>
    <cellStyle name="Millares 8" xfId="21"/>
    <cellStyle name="Millares 8 2" xfId="69"/>
    <cellStyle name="Millares 8 2 2" xfId="263"/>
    <cellStyle name="Millares 8 2 3" xfId="432"/>
    <cellStyle name="Millares 8 3" xfId="217"/>
    <cellStyle name="Millares 8 4" xfId="386"/>
    <cellStyle name="Millares 9" xfId="22"/>
    <cellStyle name="Millares 9 2" xfId="70"/>
    <cellStyle name="Millares 9 2 2" xfId="264"/>
    <cellStyle name="Millares 9 2 3" xfId="433"/>
    <cellStyle name="Millares 9 3" xfId="218"/>
    <cellStyle name="Millares 9 4" xfId="387"/>
    <cellStyle name="Moneda" xfId="51" builtinId="4"/>
    <cellStyle name="Moneda [0] 10" xfId="92"/>
    <cellStyle name="Moneda [0] 10 2" xfId="286"/>
    <cellStyle name="Moneda [0] 10 3" xfId="455"/>
    <cellStyle name="Moneda [0] 11" xfId="96"/>
    <cellStyle name="Moneda [0] 11 2" xfId="290"/>
    <cellStyle name="Moneda [0] 11 3" xfId="459"/>
    <cellStyle name="Moneda [0] 12" xfId="100"/>
    <cellStyle name="Moneda [0] 12 2" xfId="294"/>
    <cellStyle name="Moneda [0] 12 3" xfId="463"/>
    <cellStyle name="Moneda [0] 13" xfId="104"/>
    <cellStyle name="Moneda [0] 13 2" xfId="298"/>
    <cellStyle name="Moneda [0] 13 3" xfId="467"/>
    <cellStyle name="Moneda [0] 14" xfId="108"/>
    <cellStyle name="Moneda [0] 14 2" xfId="302"/>
    <cellStyle name="Moneda [0] 14 3" xfId="471"/>
    <cellStyle name="Moneda [0] 15" xfId="112"/>
    <cellStyle name="Moneda [0] 15 2" xfId="306"/>
    <cellStyle name="Moneda [0] 15 3" xfId="475"/>
    <cellStyle name="Moneda [0] 16" xfId="161"/>
    <cellStyle name="Moneda [0] 16 2" xfId="332"/>
    <cellStyle name="Moneda [0] 16 3" xfId="502"/>
    <cellStyle name="Moneda [0] 17" xfId="171"/>
    <cellStyle name="Moneda [0] 17 2" xfId="341"/>
    <cellStyle name="Moneda [0] 17 3" xfId="511"/>
    <cellStyle name="Moneda [0] 18" xfId="175"/>
    <cellStyle name="Moneda [0] 18 2" xfId="345"/>
    <cellStyle name="Moneda [0] 18 3" xfId="515"/>
    <cellStyle name="Moneda [0] 19" xfId="179"/>
    <cellStyle name="Moneda [0] 19 2" xfId="349"/>
    <cellStyle name="Moneda [0] 19 3" xfId="519"/>
    <cellStyle name="Moneda [0] 2" xfId="24"/>
    <cellStyle name="Moneda [0] 2 2" xfId="72"/>
    <cellStyle name="Moneda [0] 2 2 2" xfId="266"/>
    <cellStyle name="Moneda [0] 2 2 3" xfId="435"/>
    <cellStyle name="Moneda [0] 2 3" xfId="220"/>
    <cellStyle name="Moneda [0] 2 4" xfId="389"/>
    <cellStyle name="Moneda [0] 20" xfId="183"/>
    <cellStyle name="Moneda [0] 20 2" xfId="353"/>
    <cellStyle name="Moneda [0] 20 3" xfId="523"/>
    <cellStyle name="Moneda [0] 21" xfId="187"/>
    <cellStyle name="Moneda [0] 21 2" xfId="357"/>
    <cellStyle name="Moneda [0] 21 3" xfId="527"/>
    <cellStyle name="Moneda [0] 22" xfId="192"/>
    <cellStyle name="Moneda [0] 23" xfId="194"/>
    <cellStyle name="Moneda [0] 23 2" xfId="362"/>
    <cellStyle name="Moneda [0] 23 3" xfId="531"/>
    <cellStyle name="Moneda [0] 24" xfId="198"/>
    <cellStyle name="Moneda [0] 24 2" xfId="366"/>
    <cellStyle name="Moneda [0] 24 3" xfId="535"/>
    <cellStyle name="Moneda [0] 25" xfId="202"/>
    <cellStyle name="Moneda [0] 25 2" xfId="370"/>
    <cellStyle name="Moneda [0] 25 3" xfId="539"/>
    <cellStyle name="Moneda [0] 25 4" xfId="553"/>
    <cellStyle name="Moneda [0] 26" xfId="557"/>
    <cellStyle name="Moneda [0] 27" xfId="561"/>
    <cellStyle name="Moneda [0] 28" xfId="565"/>
    <cellStyle name="Moneda [0] 29" xfId="569"/>
    <cellStyle name="Moneda [0] 3" xfId="28"/>
    <cellStyle name="Moneda [0] 3 2" xfId="75"/>
    <cellStyle name="Moneda [0] 3 2 2" xfId="269"/>
    <cellStyle name="Moneda [0] 3 2 3" xfId="438"/>
    <cellStyle name="Moneda [0] 3 3" xfId="223"/>
    <cellStyle name="Moneda [0] 3 4" xfId="392"/>
    <cellStyle name="Moneda [0] 4" xfId="32"/>
    <cellStyle name="Moneda [0] 4 2" xfId="79"/>
    <cellStyle name="Moneda [0] 4 2 2" xfId="273"/>
    <cellStyle name="Moneda [0] 4 2 3" xfId="442"/>
    <cellStyle name="Moneda [0] 4 3" xfId="227"/>
    <cellStyle name="Moneda [0] 4 4" xfId="396"/>
    <cellStyle name="Moneda [0] 4 5" xfId="547"/>
    <cellStyle name="Moneda [0] 5" xfId="36"/>
    <cellStyle name="Moneda [0] 5 2" xfId="83"/>
    <cellStyle name="Moneda [0] 5 2 2" xfId="277"/>
    <cellStyle name="Moneda [0] 5 2 3" xfId="446"/>
    <cellStyle name="Moneda [0] 5 3" xfId="231"/>
    <cellStyle name="Moneda [0] 5 4" xfId="400"/>
    <cellStyle name="Moneda [0] 6" xfId="40"/>
    <cellStyle name="Moneda [0] 6 2" xfId="235"/>
    <cellStyle name="Moneda [0] 6 3" xfId="404"/>
    <cellStyle name="Moneda [0] 7" xfId="44"/>
    <cellStyle name="Moneda [0] 7 2" xfId="239"/>
    <cellStyle name="Moneda [0] 7 3" xfId="408"/>
    <cellStyle name="Moneda [0] 8" xfId="48"/>
    <cellStyle name="Moneda [0] 8 2" xfId="243"/>
    <cellStyle name="Moneda [0] 8 3" xfId="412"/>
    <cellStyle name="Moneda [0] 9" xfId="54"/>
    <cellStyle name="Moneda [0] 9 2" xfId="248"/>
    <cellStyle name="Moneda [0] 9 3" xfId="417"/>
    <cellStyle name="Moneda 2" xfId="575"/>
    <cellStyle name="Moneda 3" xfId="577"/>
    <cellStyle name="Neutral" xfId="122" builtinId="28" customBuiltin="1"/>
    <cellStyle name="Nivel 1,2.3,5,6,9" xfId="159"/>
    <cellStyle name="Nivel 4" xfId="160"/>
    <cellStyle name="Normal" xfId="0" builtinId="0"/>
    <cellStyle name="Normal 10" xfId="31"/>
    <cellStyle name="Normal 10 2" xfId="78"/>
    <cellStyle name="Normal 10 2 2" xfId="272"/>
    <cellStyle name="Normal 10 2 3" xfId="441"/>
    <cellStyle name="Normal 10 3" xfId="226"/>
    <cellStyle name="Normal 10 4" xfId="395"/>
    <cellStyle name="Normal 10 5" xfId="546"/>
    <cellStyle name="Normal 11" xfId="35"/>
    <cellStyle name="Normal 11 2" xfId="82"/>
    <cellStyle name="Normal 11 2 2" xfId="276"/>
    <cellStyle name="Normal 11 2 3" xfId="445"/>
    <cellStyle name="Normal 11 3" xfId="230"/>
    <cellStyle name="Normal 11 4" xfId="399"/>
    <cellStyle name="Normal 12" xfId="39"/>
    <cellStyle name="Normal 12 2" xfId="234"/>
    <cellStyle name="Normal 12 3" xfId="403"/>
    <cellStyle name="Normal 13" xfId="43"/>
    <cellStyle name="Normal 13 2" xfId="238"/>
    <cellStyle name="Normal 13 3" xfId="407"/>
    <cellStyle name="Normal 14" xfId="47"/>
    <cellStyle name="Normal 14 2" xfId="242"/>
    <cellStyle name="Normal 14 3" xfId="411"/>
    <cellStyle name="Normal 15" xfId="52"/>
    <cellStyle name="Normal 15 2" xfId="246"/>
    <cellStyle name="Normal 15 3" xfId="415"/>
    <cellStyle name="Normal 16" xfId="53"/>
    <cellStyle name="Normal 16 2" xfId="247"/>
    <cellStyle name="Normal 16 3" xfId="416"/>
    <cellStyle name="Normal 17" xfId="91"/>
    <cellStyle name="Normal 17 2" xfId="285"/>
    <cellStyle name="Normal 17 3" xfId="454"/>
    <cellStyle name="Normal 18" xfId="95"/>
    <cellStyle name="Normal 18 2" xfId="289"/>
    <cellStyle name="Normal 18 3" xfId="458"/>
    <cellStyle name="Normal 19" xfId="99"/>
    <cellStyle name="Normal 19 2" xfId="293"/>
    <cellStyle name="Normal 19 3" xfId="462"/>
    <cellStyle name="Normal 2" xfId="4"/>
    <cellStyle name="Normal 2 2" xfId="5"/>
    <cellStyle name="Normal 20" xfId="103"/>
    <cellStyle name="Normal 20 2" xfId="297"/>
    <cellStyle name="Normal 20 3" xfId="466"/>
    <cellStyle name="Normal 21" xfId="107"/>
    <cellStyle name="Normal 21 2" xfId="301"/>
    <cellStyle name="Normal 21 3" xfId="470"/>
    <cellStyle name="Normal 22" xfId="111"/>
    <cellStyle name="Normal 22 2" xfId="305"/>
    <cellStyle name="Normal 22 3" xfId="474"/>
    <cellStyle name="Normal 23" xfId="155"/>
    <cellStyle name="Normal 23 2" xfId="328"/>
    <cellStyle name="Normal 23 3" xfId="498"/>
    <cellStyle name="Normal 24" xfId="170"/>
    <cellStyle name="Normal 24 2" xfId="340"/>
    <cellStyle name="Normal 24 3" xfId="510"/>
    <cellStyle name="Normal 25" xfId="174"/>
    <cellStyle name="Normal 25 2" xfId="344"/>
    <cellStyle name="Normal 25 3" xfId="514"/>
    <cellStyle name="Normal 26" xfId="178"/>
    <cellStyle name="Normal 26 2" xfId="348"/>
    <cellStyle name="Normal 26 3" xfId="518"/>
    <cellStyle name="Normal 27" xfId="182"/>
    <cellStyle name="Normal 27 2" xfId="352"/>
    <cellStyle name="Normal 27 3" xfId="522"/>
    <cellStyle name="Normal 28" xfId="186"/>
    <cellStyle name="Normal 28 2" xfId="356"/>
    <cellStyle name="Normal 28 3" xfId="526"/>
    <cellStyle name="Normal 29" xfId="190"/>
    <cellStyle name="Normal 29 2" xfId="360"/>
    <cellStyle name="Normal 3" xfId="3"/>
    <cellStyle name="Normal 30" xfId="193"/>
    <cellStyle name="Normal 30 2" xfId="361"/>
    <cellStyle name="Normal 30 3" xfId="530"/>
    <cellStyle name="Normal 31" xfId="197"/>
    <cellStyle name="Normal 31 2" xfId="365"/>
    <cellStyle name="Normal 31 3" xfId="534"/>
    <cellStyle name="Normal 32" xfId="201"/>
    <cellStyle name="Normal 32 2" xfId="369"/>
    <cellStyle name="Normal 32 3" xfId="538"/>
    <cellStyle name="Normal 32 4" xfId="552"/>
    <cellStyle name="Normal 33" xfId="556"/>
    <cellStyle name="Normal 34" xfId="560"/>
    <cellStyle name="Normal 35" xfId="564"/>
    <cellStyle name="Normal 36" xfId="568"/>
    <cellStyle name="Normal 37" xfId="573"/>
    <cellStyle name="Normal 4" xfId="10"/>
    <cellStyle name="Normal 4 2" xfId="26"/>
    <cellStyle name="Normal 4 3" xfId="59"/>
    <cellStyle name="Normal 4 3 2" xfId="253"/>
    <cellStyle name="Normal 4 3 3" xfId="422"/>
    <cellStyle name="Normal 4 4" xfId="207"/>
    <cellStyle name="Normal 4 5" xfId="376"/>
    <cellStyle name="Normal 5" xfId="12"/>
    <cellStyle name="Normal 5 2" xfId="61"/>
    <cellStyle name="Normal 5 2 2" xfId="255"/>
    <cellStyle name="Normal 5 2 3" xfId="424"/>
    <cellStyle name="Normal 5 3" xfId="209"/>
    <cellStyle name="Normal 5 4" xfId="378"/>
    <cellStyle name="Normal 6" xfId="16"/>
    <cellStyle name="Normal 7" xfId="23"/>
    <cellStyle name="Normal 7 2" xfId="71"/>
    <cellStyle name="Normal 7 2 2" xfId="265"/>
    <cellStyle name="Normal 7 2 3" xfId="434"/>
    <cellStyle name="Normal 7 3" xfId="219"/>
    <cellStyle name="Normal 7 4" xfId="388"/>
    <cellStyle name="Normal 8" xfId="25"/>
    <cellStyle name="Normal 8 2" xfId="73"/>
    <cellStyle name="Normal 8 2 2" xfId="267"/>
    <cellStyle name="Normal 8 2 3" xfId="436"/>
    <cellStyle name="Normal 8 3" xfId="221"/>
    <cellStyle name="Normal 8 4" xfId="390"/>
    <cellStyle name="Normal 9" xfId="27"/>
    <cellStyle name="Normal 9 2" xfId="74"/>
    <cellStyle name="Normal 9 2 2" xfId="268"/>
    <cellStyle name="Normal 9 2 3" xfId="437"/>
    <cellStyle name="Normal 9 3" xfId="222"/>
    <cellStyle name="Normal 9 4" xfId="391"/>
    <cellStyle name="Notas 2" xfId="166"/>
    <cellStyle name="Notas 2 2" xfId="336"/>
    <cellStyle name="Notas 2 3" xfId="506"/>
    <cellStyle name="Porcentaje" xfId="2" builtinId="5"/>
    <cellStyle name="Porcentaje 10" xfId="50"/>
    <cellStyle name="Porcentaje 10 2" xfId="245"/>
    <cellStyle name="Porcentaje 10 3" xfId="414"/>
    <cellStyle name="Porcentaje 11" xfId="56"/>
    <cellStyle name="Porcentaje 11 2" xfId="250"/>
    <cellStyle name="Porcentaje 11 3" xfId="419"/>
    <cellStyle name="Porcentaje 12" xfId="94"/>
    <cellStyle name="Porcentaje 12 2" xfId="288"/>
    <cellStyle name="Porcentaje 12 3" xfId="457"/>
    <cellStyle name="Porcentaje 13" xfId="98"/>
    <cellStyle name="Porcentaje 13 2" xfId="292"/>
    <cellStyle name="Porcentaje 13 3" xfId="461"/>
    <cellStyle name="Porcentaje 14" xfId="102"/>
    <cellStyle name="Porcentaje 14 2" xfId="296"/>
    <cellStyle name="Porcentaje 14 3" xfId="465"/>
    <cellStyle name="Porcentaje 15" xfId="106"/>
    <cellStyle name="Porcentaje 15 2" xfId="300"/>
    <cellStyle name="Porcentaje 15 3" xfId="469"/>
    <cellStyle name="Porcentaje 16" xfId="110"/>
    <cellStyle name="Porcentaje 16 2" xfId="304"/>
    <cellStyle name="Porcentaje 16 3" xfId="473"/>
    <cellStyle name="Porcentaje 17" xfId="114"/>
    <cellStyle name="Porcentaje 17 2" xfId="308"/>
    <cellStyle name="Porcentaje 17 3" xfId="477"/>
    <cellStyle name="Porcentaje 17 4" xfId="551"/>
    <cellStyle name="Porcentaje 18" xfId="173"/>
    <cellStyle name="Porcentaje 18 2" xfId="343"/>
    <cellStyle name="Porcentaje 18 3" xfId="513"/>
    <cellStyle name="Porcentaje 19" xfId="177"/>
    <cellStyle name="Porcentaje 19 2" xfId="347"/>
    <cellStyle name="Porcentaje 19 3" xfId="517"/>
    <cellStyle name="Porcentaje 2" xfId="6"/>
    <cellStyle name="Porcentaje 2 2" xfId="58"/>
    <cellStyle name="Porcentaje 2 2 2" xfId="252"/>
    <cellStyle name="Porcentaje 2 2 3" xfId="421"/>
    <cellStyle name="Porcentaje 2 3" xfId="164"/>
    <cellStyle name="Porcentaje 2 4" xfId="206"/>
    <cellStyle name="Porcentaje 2 5" xfId="375"/>
    <cellStyle name="Porcentaje 2 6" xfId="576"/>
    <cellStyle name="Porcentaje 20" xfId="181"/>
    <cellStyle name="Porcentaje 20 2" xfId="351"/>
    <cellStyle name="Porcentaje 20 3" xfId="521"/>
    <cellStyle name="Porcentaje 21" xfId="185"/>
    <cellStyle name="Porcentaje 21 2" xfId="355"/>
    <cellStyle name="Porcentaje 21 3" xfId="525"/>
    <cellStyle name="Porcentaje 22" xfId="189"/>
    <cellStyle name="Porcentaje 22 2" xfId="359"/>
    <cellStyle name="Porcentaje 22 3" xfId="529"/>
    <cellStyle name="Porcentaje 23" xfId="196"/>
    <cellStyle name="Porcentaje 23 2" xfId="364"/>
    <cellStyle name="Porcentaje 23 3" xfId="533"/>
    <cellStyle name="Porcentaje 24" xfId="200"/>
    <cellStyle name="Porcentaje 24 2" xfId="368"/>
    <cellStyle name="Porcentaje 24 3" xfId="537"/>
    <cellStyle name="Porcentaje 25" xfId="204"/>
    <cellStyle name="Porcentaje 25 2" xfId="372"/>
    <cellStyle name="Porcentaje 25 3" xfId="541"/>
    <cellStyle name="Porcentaje 25 4" xfId="555"/>
    <cellStyle name="Porcentaje 26" xfId="559"/>
    <cellStyle name="Porcentaje 27" xfId="563"/>
    <cellStyle name="Porcentaje 28" xfId="567"/>
    <cellStyle name="Porcentaje 29" xfId="574"/>
    <cellStyle name="Porcentaje 3" xfId="8"/>
    <cellStyle name="Porcentaje 4" xfId="13"/>
    <cellStyle name="Porcentaje 4 2" xfId="62"/>
    <cellStyle name="Porcentaje 4 2 2" xfId="256"/>
    <cellStyle name="Porcentaje 4 2 3" xfId="425"/>
    <cellStyle name="Porcentaje 4 3" xfId="210"/>
    <cellStyle name="Porcentaje 4 4" xfId="379"/>
    <cellStyle name="Porcentaje 5" xfId="30"/>
    <cellStyle name="Porcentaje 5 2" xfId="77"/>
    <cellStyle name="Porcentaje 5 2 2" xfId="271"/>
    <cellStyle name="Porcentaje 5 2 3" xfId="440"/>
    <cellStyle name="Porcentaje 5 3" xfId="225"/>
    <cellStyle name="Porcentaje 5 4" xfId="394"/>
    <cellStyle name="Porcentaje 6" xfId="34"/>
    <cellStyle name="Porcentaje 6 2" xfId="81"/>
    <cellStyle name="Porcentaje 6 2 2" xfId="275"/>
    <cellStyle name="Porcentaje 6 2 3" xfId="444"/>
    <cellStyle name="Porcentaje 6 3" xfId="229"/>
    <cellStyle name="Porcentaje 6 4" xfId="398"/>
    <cellStyle name="Porcentaje 6 5" xfId="549"/>
    <cellStyle name="Porcentaje 7" xfId="38"/>
    <cellStyle name="Porcentaje 7 2" xfId="85"/>
    <cellStyle name="Porcentaje 7 2 2" xfId="279"/>
    <cellStyle name="Porcentaje 7 2 3" xfId="448"/>
    <cellStyle name="Porcentaje 7 3" xfId="233"/>
    <cellStyle name="Porcentaje 7 4" xfId="402"/>
    <cellStyle name="Porcentaje 8" xfId="42"/>
    <cellStyle name="Porcentaje 8 2" xfId="237"/>
    <cellStyle name="Porcentaje 8 3" xfId="406"/>
    <cellStyle name="Porcentaje 9" xfId="46"/>
    <cellStyle name="Porcentaje 9 2" xfId="241"/>
    <cellStyle name="Porcentaje 9 3" xfId="410"/>
    <cellStyle name="Porcentual 2" xfId="7"/>
    <cellStyle name="Salida" xfId="124" builtinId="21" customBuiltin="1"/>
    <cellStyle name="Texto de advertencia" xfId="128" builtinId="11" customBuiltin="1"/>
    <cellStyle name="Texto explicativo" xfId="129" builtinId="53" customBuiltin="1"/>
    <cellStyle name="Título" xfId="115" builtinId="15" customBuiltin="1"/>
    <cellStyle name="Título 2" xfId="117" builtinId="17" customBuiltin="1"/>
    <cellStyle name="Título 3" xfId="118" builtinId="18" customBuiltin="1"/>
    <cellStyle name="Total" xfId="130" builtinId="25" customBuiltin="1"/>
  </cellStyles>
  <dxfs count="5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BD1AF"/>
      <color rgb="FF318497"/>
      <color rgb="FF338A9F"/>
      <color rgb="FFD7D200"/>
      <color rgb="FF3EA7C0"/>
      <color rgb="FFFEF2E8"/>
      <color rgb="FFFEEFE2"/>
      <color rgb="FFF3DEDD"/>
      <color rgb="FFFCDBC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accent3">
                    <a:lumMod val="50000"/>
                  </a:schemeClr>
                </a:solidFill>
                <a:latin typeface="Arial" panose="020B0604020202020204" pitchFamily="34" charset="0"/>
                <a:ea typeface="+mn-ea"/>
                <a:cs typeface="Arial" panose="020B0604020202020204" pitchFamily="34" charset="0"/>
              </a:defRPr>
            </a:pPr>
            <a:r>
              <a:rPr lang="es-CO">
                <a:solidFill>
                  <a:srgbClr val="C00000"/>
                </a:solidFill>
              </a:rPr>
              <a:t>Compromisos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8.8276758542248243E-2"/>
          <c:y val="0.26966597879932169"/>
          <c:w val="0.92523983884730454"/>
          <c:h val="0.43583444997509285"/>
        </c:manualLayout>
      </c:layout>
      <c:barChart>
        <c:barDir val="col"/>
        <c:grouping val="clustered"/>
        <c:varyColors val="0"/>
        <c:ser>
          <c:idx val="0"/>
          <c:order val="0"/>
          <c:tx>
            <c:strRef>
              <c:f>'GRAFICAS DE TENDENCIA '!$D$3</c:f>
              <c:strCache>
                <c:ptCount val="1"/>
                <c:pt idx="0">
                  <c:v>Meta</c:v>
                </c:pt>
              </c:strCache>
            </c:strRef>
          </c:tx>
          <c:spPr>
            <a:solidFill>
              <a:schemeClr val="bg1">
                <a:lumMod val="65000"/>
              </a:schemeClr>
            </a:solidFill>
            <a:ln>
              <a:noFill/>
            </a:ln>
            <a:effectLst/>
          </c:spPr>
          <c:invertIfNegative val="0"/>
          <c:dLbls>
            <c:dLbl>
              <c:idx val="0"/>
              <c:tx>
                <c:rich>
                  <a:bodyPr/>
                  <a:lstStyle/>
                  <a:p>
                    <a:r>
                      <a:rPr lang="en-US"/>
                      <a:t>92%</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FF-43E3-827B-64316F45402B}"/>
                </c:ext>
              </c:extLst>
            </c:dLbl>
            <c:dLbl>
              <c:idx val="1"/>
              <c:layout>
                <c:manualLayout>
                  <c:x val="2.7433988854454988E-3"/>
                  <c:y val="0.10529911581907787"/>
                </c:manualLayout>
              </c:layout>
              <c:tx>
                <c:rich>
                  <a:bodyPr/>
                  <a:lstStyle/>
                  <a:p>
                    <a:r>
                      <a:rPr lang="en-US"/>
                      <a:t>98%</a:t>
                    </a:r>
                  </a:p>
                </c:rich>
              </c:tx>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FF-43E3-827B-64316F45402B}"/>
                </c:ext>
              </c:extLst>
            </c:dLbl>
            <c:dLbl>
              <c:idx val="2"/>
              <c:layout>
                <c:manualLayout>
                  <c:x val="-2.7433988854455994E-3"/>
                  <c:y val="9.0256384987781033E-2"/>
                </c:manualLayout>
              </c:layout>
              <c:tx>
                <c:rich>
                  <a:bodyPr/>
                  <a:lstStyle/>
                  <a:p>
                    <a:r>
                      <a:rPr lang="en-US"/>
                      <a:t>99%</a:t>
                    </a:r>
                  </a:p>
                </c:rich>
              </c:tx>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FF-43E3-827B-64316F45402B}"/>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'!$B$4:$B$5</c:f>
              <c:strCache>
                <c:ptCount val="2"/>
                <c:pt idx="0">
                  <c:v>Enero</c:v>
                </c:pt>
                <c:pt idx="1">
                  <c:v>Febrero</c:v>
                </c:pt>
              </c:strCache>
            </c:strRef>
          </c:cat>
          <c:val>
            <c:numRef>
              <c:f>'GRAFICAS DE TENDENCIA '!$D$8:$D$10</c:f>
              <c:numCache>
                <c:formatCode>0%</c:formatCode>
                <c:ptCount val="3"/>
              </c:numCache>
            </c:numRef>
          </c:val>
          <c:extLst>
            <c:ext xmlns:c16="http://schemas.microsoft.com/office/drawing/2014/chart" uri="{C3380CC4-5D6E-409C-BE32-E72D297353CC}">
              <c16:uniqueId val="{00000003-6DFF-43E3-827B-64316F45402B}"/>
            </c:ext>
          </c:extLst>
        </c:ser>
        <c:ser>
          <c:idx val="1"/>
          <c:order val="1"/>
          <c:tx>
            <c:strRef>
              <c:f>'GRAFICAS DE TENDENCIA '!$E$3</c:f>
              <c:strCache>
                <c:ptCount val="1"/>
                <c:pt idx="0">
                  <c:v>Ejecutado</c:v>
                </c:pt>
              </c:strCache>
            </c:strRef>
          </c:tx>
          <c:spPr>
            <a:solidFill>
              <a:srgbClr val="C00000"/>
            </a:solidFill>
            <a:ln>
              <a:noFill/>
            </a:ln>
            <a:effectLst/>
          </c:spPr>
          <c:invertIfNegative val="0"/>
          <c:dLbls>
            <c:dLbl>
              <c:idx val="0"/>
              <c:tx>
                <c:rich>
                  <a:bodyPr/>
                  <a:lstStyle/>
                  <a:p>
                    <a:r>
                      <a:rPr lang="en-US" sz="1000" b="1">
                        <a:solidFill>
                          <a:schemeClr val="tx1"/>
                        </a:solidFill>
                      </a:rPr>
                      <a:t>70%</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FF-43E3-827B-64316F45402B}"/>
                </c:ext>
              </c:extLst>
            </c:dLbl>
            <c:dLbl>
              <c:idx val="1"/>
              <c:tx>
                <c:rich>
                  <a:bodyPr/>
                  <a:lstStyle/>
                  <a:p>
                    <a:r>
                      <a:rPr lang="en-US" sz="1000" b="1">
                        <a:solidFill>
                          <a:schemeClr val="tx1"/>
                        </a:solidFill>
                      </a:rPr>
                      <a:t>87%</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DFF-43E3-827B-64316F45402B}"/>
                </c:ext>
              </c:extLst>
            </c:dLbl>
            <c:dLbl>
              <c:idx val="2"/>
              <c:tx>
                <c:rich>
                  <a:bodyPr/>
                  <a:lstStyle/>
                  <a:p>
                    <a:r>
                      <a:rPr lang="en-US" sz="1000">
                        <a:solidFill>
                          <a:sysClr val="windowText" lastClr="000000"/>
                        </a:solidFill>
                      </a:rPr>
                      <a:t>92%</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DFF-43E3-827B-64316F45402B}"/>
                </c:ext>
              </c:extLst>
            </c:dLbl>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'GRAFICAS DE TENDENCIA '!$B$4:$B$5</c:f>
              <c:strCache>
                <c:ptCount val="2"/>
                <c:pt idx="0">
                  <c:v>Enero</c:v>
                </c:pt>
                <c:pt idx="1">
                  <c:v>Febrero</c:v>
                </c:pt>
              </c:strCache>
            </c:strRef>
          </c:cat>
          <c:val>
            <c:numRef>
              <c:f>'GRAFICAS DE TENDENCIA '!$E$4:$E$5</c:f>
              <c:numCache>
                <c:formatCode>0%</c:formatCode>
                <c:ptCount val="2"/>
                <c:pt idx="0">
                  <c:v>0.1</c:v>
                </c:pt>
                <c:pt idx="1">
                  <c:v>0.5</c:v>
                </c:pt>
              </c:numCache>
            </c:numRef>
          </c:val>
          <c:extLst>
            <c:ext xmlns:c16="http://schemas.microsoft.com/office/drawing/2014/chart" uri="{C3380CC4-5D6E-409C-BE32-E72D297353CC}">
              <c16:uniqueId val="{00000007-6DFF-43E3-827B-64316F45402B}"/>
            </c:ext>
          </c:extLst>
        </c:ser>
        <c:dLbls>
          <c:showLegendKey val="0"/>
          <c:showVal val="0"/>
          <c:showCatName val="0"/>
          <c:showSerName val="0"/>
          <c:showPercent val="0"/>
          <c:showBubbleSize val="0"/>
        </c:dLbls>
        <c:gapWidth val="150"/>
        <c:overlap val="100"/>
        <c:axId val="311582720"/>
        <c:axId val="311584256"/>
      </c:barChart>
      <c:catAx>
        <c:axId val="311582720"/>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crossAx val="311584256"/>
        <c:crosses val="autoZero"/>
        <c:auto val="1"/>
        <c:lblAlgn val="ctr"/>
        <c:lblOffset val="100"/>
        <c:noMultiLvlLbl val="0"/>
      </c:catAx>
      <c:valAx>
        <c:axId val="311584256"/>
        <c:scaling>
          <c:orientation val="minMax"/>
        </c:scaling>
        <c:delete val="0"/>
        <c:axPos val="l"/>
        <c:majorGridlines>
          <c:spPr>
            <a:ln w="9525" cap="flat" cmpd="sng" algn="ctr">
              <a:noFill/>
              <a:prstDash val="solid"/>
              <a:round/>
            </a:ln>
            <a:effectLst/>
          </c:spPr>
        </c:majorGridlines>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crossAx val="311582720"/>
        <c:crosses val="autoZero"/>
        <c:crossBetween val="between"/>
      </c:valAx>
      <c:spPr>
        <a:solidFill>
          <a:schemeClr val="bg1"/>
        </a:solidFill>
        <a:ln>
          <a:noFill/>
        </a:ln>
        <a:effectLst/>
      </c:spPr>
    </c:plotArea>
    <c:legend>
      <c:legendPos val="b"/>
      <c:layout>
        <c:manualLayout>
          <c:xMode val="edge"/>
          <c:yMode val="edge"/>
          <c:x val="0.33114991410853395"/>
          <c:y val="0.89298186663454415"/>
          <c:w val="0.25715489042692086"/>
          <c:h val="9.56754086157415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3283404088173391E-2"/>
          <c:y val="3.6123842959614502E-2"/>
          <c:w val="0.92523983884730454"/>
          <c:h val="0.67663920166629221"/>
        </c:manualLayout>
      </c:layout>
      <c:barChart>
        <c:barDir val="col"/>
        <c:grouping val="clustered"/>
        <c:varyColors val="0"/>
        <c:ser>
          <c:idx val="0"/>
          <c:order val="0"/>
          <c:tx>
            <c:strRef>
              <c:f>'GRAFICAS DE TENDENCIA '!$F$3</c:f>
              <c:strCache>
                <c:ptCount val="1"/>
                <c:pt idx="0">
                  <c:v>Meta</c:v>
                </c:pt>
              </c:strCache>
            </c:strRef>
          </c:tx>
          <c:spPr>
            <a:solidFill>
              <a:schemeClr val="bg1">
                <a:lumMod val="65000"/>
              </a:schemeClr>
            </a:solidFill>
            <a:ln>
              <a:noFill/>
            </a:ln>
            <a:effectLst/>
          </c:spPr>
          <c:invertIfNegative val="0"/>
          <c:dLbls>
            <c:dLbl>
              <c:idx val="0"/>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0-DBD6-4214-B136-41E088D7B44D}"/>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'!$B$4:$B$5</c:f>
              <c:strCache>
                <c:ptCount val="2"/>
                <c:pt idx="0">
                  <c:v>Enero</c:v>
                </c:pt>
                <c:pt idx="1">
                  <c:v>Febrero</c:v>
                </c:pt>
              </c:strCache>
            </c:strRef>
          </c:cat>
          <c:val>
            <c:numRef>
              <c:f>'GRAFICAS DE TENDENCIA '!$F$4:$F$5</c:f>
              <c:numCache>
                <c:formatCode>0%</c:formatCode>
                <c:ptCount val="2"/>
                <c:pt idx="0">
                  <c:v>0</c:v>
                </c:pt>
                <c:pt idx="1">
                  <c:v>0.2</c:v>
                </c:pt>
              </c:numCache>
            </c:numRef>
          </c:val>
          <c:extLst>
            <c:ext xmlns:c16="http://schemas.microsoft.com/office/drawing/2014/chart" uri="{C3380CC4-5D6E-409C-BE32-E72D297353CC}">
              <c16:uniqueId val="{00000001-DBD6-4214-B136-41E088D7B44D}"/>
            </c:ext>
          </c:extLst>
        </c:ser>
        <c:ser>
          <c:idx val="1"/>
          <c:order val="1"/>
          <c:tx>
            <c:strRef>
              <c:f>'GRAFICAS DE TENDENCIA '!$G$3</c:f>
              <c:strCache>
                <c:ptCount val="1"/>
                <c:pt idx="0">
                  <c:v>Ejecutado</c:v>
                </c:pt>
              </c:strCache>
            </c:strRef>
          </c:tx>
          <c:spPr>
            <a:solidFill>
              <a:srgbClr val="C00000"/>
            </a:solidFill>
            <a:ln>
              <a:noFill/>
            </a:ln>
            <a:effectLst/>
          </c:spPr>
          <c:invertIfNegative val="0"/>
          <c:dPt>
            <c:idx val="3"/>
            <c:invertIfNegative val="0"/>
            <c:bubble3D val="0"/>
            <c:spPr>
              <a:solidFill>
                <a:srgbClr val="C00000"/>
              </a:solidFill>
              <a:ln>
                <a:noFill/>
              </a:ln>
              <a:effectLst/>
              <a:sp3d/>
            </c:spPr>
            <c:extLst>
              <c:ext xmlns:c16="http://schemas.microsoft.com/office/drawing/2014/chart" uri="{C3380CC4-5D6E-409C-BE32-E72D297353CC}">
                <c16:uniqueId val="{00000003-DBD6-4214-B136-41E088D7B44D}"/>
              </c:ext>
            </c:extLst>
          </c:dPt>
          <c:dLbls>
            <c:dLbl>
              <c:idx val="0"/>
              <c:tx>
                <c:rich>
                  <a:bodyPr/>
                  <a:lstStyle/>
                  <a:p>
                    <a:r>
                      <a:rPr lang="en-US"/>
                      <a:t>37%</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BD6-4214-B136-41E088D7B44D}"/>
                </c:ext>
              </c:extLst>
            </c:dLbl>
            <c:dLbl>
              <c:idx val="1"/>
              <c:layout>
                <c:manualLayout>
                  <c:x val="5.1657495031256296E-3"/>
                  <c:y val="0.16767043895636155"/>
                </c:manualLayout>
              </c:layout>
              <c:tx>
                <c:rich>
                  <a:bodyPr/>
                  <a:lstStyle/>
                  <a:p>
                    <a:r>
                      <a:rPr lang="en-US"/>
                      <a:t>44%</a:t>
                    </a:r>
                  </a:p>
                </c:rich>
              </c:tx>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BD6-4214-B136-41E088D7B44D}"/>
                </c:ext>
              </c:extLst>
            </c:dLbl>
            <c:dLbl>
              <c:idx val="2"/>
              <c:tx>
                <c:rich>
                  <a:bodyPr/>
                  <a:lstStyle/>
                  <a:p>
                    <a:r>
                      <a:rPr lang="en-US"/>
                      <a:t>52%</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BD6-4214-B136-41E088D7B44D}"/>
                </c:ext>
              </c:extLst>
            </c:dLbl>
            <c:dLbl>
              <c:idx val="3"/>
              <c:tx>
                <c:rich>
                  <a:bodyPr/>
                  <a:lstStyle/>
                  <a:p>
                    <a:r>
                      <a:rPr lang="en-US"/>
                      <a:t>16%</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BD6-4214-B136-41E088D7B44D}"/>
                </c:ext>
              </c:extLst>
            </c:dLbl>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'GRAFICAS DE TENDENCIA '!$B$4:$B$5</c:f>
              <c:strCache>
                <c:ptCount val="2"/>
                <c:pt idx="0">
                  <c:v>Enero</c:v>
                </c:pt>
                <c:pt idx="1">
                  <c:v>Febrero</c:v>
                </c:pt>
              </c:strCache>
            </c:strRef>
          </c:cat>
          <c:val>
            <c:numRef>
              <c:f>'GRAFICAS DE TENDENCIA '!$G$10:$G$12</c:f>
              <c:numCache>
                <c:formatCode>0%</c:formatCode>
                <c:ptCount val="3"/>
              </c:numCache>
            </c:numRef>
          </c:val>
          <c:extLst>
            <c:ext xmlns:c16="http://schemas.microsoft.com/office/drawing/2014/chart" uri="{C3380CC4-5D6E-409C-BE32-E72D297353CC}">
              <c16:uniqueId val="{00000007-DBD6-4214-B136-41E088D7B44D}"/>
            </c:ext>
          </c:extLst>
        </c:ser>
        <c:dLbls>
          <c:showLegendKey val="0"/>
          <c:showVal val="0"/>
          <c:showCatName val="0"/>
          <c:showSerName val="0"/>
          <c:showPercent val="0"/>
          <c:showBubbleSize val="0"/>
        </c:dLbls>
        <c:gapWidth val="150"/>
        <c:overlap val="100"/>
        <c:axId val="342506496"/>
        <c:axId val="342520576"/>
      </c:barChart>
      <c:catAx>
        <c:axId val="342506496"/>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crossAx val="342520576"/>
        <c:crosses val="autoZero"/>
        <c:auto val="1"/>
        <c:lblAlgn val="ctr"/>
        <c:lblOffset val="100"/>
        <c:noMultiLvlLbl val="0"/>
      </c:catAx>
      <c:valAx>
        <c:axId val="342520576"/>
        <c:scaling>
          <c:orientation val="minMax"/>
        </c:scaling>
        <c:delete val="0"/>
        <c:axPos val="l"/>
        <c:majorGridlines>
          <c:spPr>
            <a:ln w="9525" cap="flat" cmpd="sng" algn="ctr">
              <a:noFill/>
              <a:prstDash val="solid"/>
              <a:round/>
            </a:ln>
            <a:effectLst/>
          </c:spPr>
        </c:majorGridlines>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crossAx val="342506496"/>
        <c:crosses val="autoZero"/>
        <c:crossBetween val="between"/>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accent3">
                    <a:lumMod val="50000"/>
                  </a:schemeClr>
                </a:solidFill>
                <a:latin typeface="Arial" panose="020B0604020202020204" pitchFamily="34" charset="0"/>
                <a:ea typeface="+mn-ea"/>
                <a:cs typeface="Arial" panose="020B0604020202020204" pitchFamily="34" charset="0"/>
              </a:defRPr>
            </a:pPr>
            <a:r>
              <a:rPr lang="es-CO">
                <a:solidFill>
                  <a:srgbClr val="C00000"/>
                </a:solidFill>
              </a:rPr>
              <a:t>Compromisos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9.7148258073535193E-2"/>
          <c:y val="0.21184717476353196"/>
          <c:w val="0.92523983884730454"/>
          <c:h val="0.43583444997509285"/>
        </c:manualLayout>
      </c:layout>
      <c:barChart>
        <c:barDir val="col"/>
        <c:grouping val="clustered"/>
        <c:varyColors val="0"/>
        <c:ser>
          <c:idx val="0"/>
          <c:order val="0"/>
          <c:tx>
            <c:strRef>
              <c:f>'GRAFICAS DE TENDENCIA '!$D$28</c:f>
              <c:strCache>
                <c:ptCount val="1"/>
                <c:pt idx="0">
                  <c:v>Meta</c:v>
                </c:pt>
              </c:strCache>
            </c:strRef>
          </c:tx>
          <c:spPr>
            <a:solidFill>
              <a:schemeClr val="bg1">
                <a:lumMod val="65000"/>
              </a:schemeClr>
            </a:solidFill>
            <a:ln>
              <a:noFill/>
            </a:ln>
            <a:effectLst/>
          </c:spPr>
          <c:invertIfNegative val="0"/>
          <c:dLbls>
            <c:dLbl>
              <c:idx val="0"/>
              <c:tx>
                <c:rich>
                  <a:bodyPr/>
                  <a:lstStyle/>
                  <a:p>
                    <a:r>
                      <a:rPr lang="en-US"/>
                      <a:t>92%</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33-4E90-B3D3-37DF2F9190C3}"/>
                </c:ext>
              </c:extLst>
            </c:dLbl>
            <c:dLbl>
              <c:idx val="1"/>
              <c:tx>
                <c:rich>
                  <a:bodyPr/>
                  <a:lstStyle/>
                  <a:p>
                    <a:r>
                      <a:rPr lang="en-US"/>
                      <a:t>98%</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33-4E90-B3D3-37DF2F9190C3}"/>
                </c:ext>
              </c:extLst>
            </c:dLbl>
            <c:dLbl>
              <c:idx val="2"/>
              <c:tx>
                <c:rich>
                  <a:bodyPr/>
                  <a:lstStyle/>
                  <a:p>
                    <a:r>
                      <a:rPr lang="en-US"/>
                      <a:t>99%</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33-4E90-B3D3-37DF2F9190C3}"/>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'!$B$29:$B$30</c:f>
              <c:strCache>
                <c:ptCount val="2"/>
                <c:pt idx="0">
                  <c:v>Enero</c:v>
                </c:pt>
                <c:pt idx="1">
                  <c:v>febrero</c:v>
                </c:pt>
              </c:strCache>
            </c:strRef>
          </c:cat>
          <c:val>
            <c:numRef>
              <c:f>'GRAFICAS DE TENDENCIA '!$D$38:$D$40</c:f>
              <c:numCache>
                <c:formatCode>0%</c:formatCode>
                <c:ptCount val="3"/>
              </c:numCache>
            </c:numRef>
          </c:val>
          <c:extLst>
            <c:ext xmlns:c16="http://schemas.microsoft.com/office/drawing/2014/chart" uri="{C3380CC4-5D6E-409C-BE32-E72D297353CC}">
              <c16:uniqueId val="{00000003-EC33-4E90-B3D3-37DF2F9190C3}"/>
            </c:ext>
          </c:extLst>
        </c:ser>
        <c:ser>
          <c:idx val="1"/>
          <c:order val="1"/>
          <c:tx>
            <c:strRef>
              <c:f>'GRAFICAS DE TENDENCIA '!$E$28</c:f>
              <c:strCache>
                <c:ptCount val="1"/>
                <c:pt idx="0">
                  <c:v>Ejecutado</c:v>
                </c:pt>
              </c:strCache>
            </c:strRef>
          </c:tx>
          <c:spPr>
            <a:solidFill>
              <a:srgbClr val="C00000"/>
            </a:solidFill>
            <a:ln>
              <a:noFill/>
            </a:ln>
            <a:effectLst/>
          </c:spPr>
          <c:invertIfNegative val="0"/>
          <c:dLbls>
            <c:dLbl>
              <c:idx val="0"/>
              <c:tx>
                <c:rich>
                  <a:bodyPr/>
                  <a:lstStyle/>
                  <a:p>
                    <a:r>
                      <a:rPr lang="en-US"/>
                      <a:t>60%</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C33-4E90-B3D3-37DF2F9190C3}"/>
                </c:ext>
              </c:extLst>
            </c:dLbl>
            <c:dLbl>
              <c:idx val="1"/>
              <c:tx>
                <c:rich>
                  <a:bodyPr/>
                  <a:lstStyle/>
                  <a:p>
                    <a:r>
                      <a:rPr lang="en-US"/>
                      <a:t>87%</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C33-4E90-B3D3-37DF2F9190C3}"/>
                </c:ext>
              </c:extLst>
            </c:dLbl>
            <c:dLbl>
              <c:idx val="2"/>
              <c:tx>
                <c:rich>
                  <a:bodyPr/>
                  <a:lstStyle/>
                  <a:p>
                    <a:r>
                      <a:rPr lang="en-US"/>
                      <a:t>94%</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C33-4E90-B3D3-37DF2F9190C3}"/>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'!$B$29:$B$30</c:f>
              <c:strCache>
                <c:ptCount val="2"/>
                <c:pt idx="0">
                  <c:v>Enero</c:v>
                </c:pt>
                <c:pt idx="1">
                  <c:v>febrero</c:v>
                </c:pt>
              </c:strCache>
            </c:strRef>
          </c:cat>
          <c:val>
            <c:numRef>
              <c:f>'GRAFICAS DE TENDENCIA '!$E$29:$E$30</c:f>
              <c:numCache>
                <c:formatCode>0%</c:formatCode>
                <c:ptCount val="2"/>
                <c:pt idx="0">
                  <c:v>0.03</c:v>
                </c:pt>
                <c:pt idx="1">
                  <c:v>0.09</c:v>
                </c:pt>
              </c:numCache>
            </c:numRef>
          </c:val>
          <c:extLst>
            <c:ext xmlns:c16="http://schemas.microsoft.com/office/drawing/2014/chart" uri="{C3380CC4-5D6E-409C-BE32-E72D297353CC}">
              <c16:uniqueId val="{00000007-EC33-4E90-B3D3-37DF2F9190C3}"/>
            </c:ext>
          </c:extLst>
        </c:ser>
        <c:dLbls>
          <c:showLegendKey val="0"/>
          <c:showVal val="1"/>
          <c:showCatName val="0"/>
          <c:showSerName val="0"/>
          <c:showPercent val="0"/>
          <c:showBubbleSize val="0"/>
        </c:dLbls>
        <c:gapWidth val="150"/>
        <c:overlap val="100"/>
        <c:axId val="311582720"/>
        <c:axId val="311584256"/>
      </c:barChart>
      <c:catAx>
        <c:axId val="311582720"/>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crossAx val="311584256"/>
        <c:crosses val="autoZero"/>
        <c:auto val="1"/>
        <c:lblAlgn val="ctr"/>
        <c:lblOffset val="100"/>
        <c:noMultiLvlLbl val="0"/>
      </c:catAx>
      <c:valAx>
        <c:axId val="311584256"/>
        <c:scaling>
          <c:orientation val="minMax"/>
        </c:scaling>
        <c:delete val="0"/>
        <c:axPos val="l"/>
        <c:majorGridlines>
          <c:spPr>
            <a:ln w="9525" cap="flat" cmpd="sng" algn="ctr">
              <a:noFill/>
              <a:prstDash val="solid"/>
              <a:round/>
            </a:ln>
            <a:effectLst/>
          </c:spPr>
        </c:majorGridlines>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crossAx val="311582720"/>
        <c:crosses val="autoZero"/>
        <c:crossBetween val="between"/>
      </c:valAx>
      <c:spPr>
        <a:solidFill>
          <a:schemeClr val="bg1"/>
        </a:solidFill>
        <a:ln>
          <a:noFill/>
        </a:ln>
        <a:effectLst/>
      </c:spPr>
    </c:plotArea>
    <c:legend>
      <c:legendPos val="b"/>
      <c:layout>
        <c:manualLayout>
          <c:xMode val="edge"/>
          <c:yMode val="edge"/>
          <c:x val="0.33114991410853395"/>
          <c:y val="0.89298186663454415"/>
          <c:w val="0.25715489042692086"/>
          <c:h val="9.489914573481142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2">
                    <a:lumMod val="75000"/>
                  </a:schemeClr>
                </a:solidFill>
                <a:latin typeface="Arial" panose="020B0604020202020204" pitchFamily="34" charset="0"/>
                <a:ea typeface="+mn-ea"/>
                <a:cs typeface="Arial" panose="020B0604020202020204" pitchFamily="34" charset="0"/>
              </a:defRPr>
            </a:pPr>
            <a:r>
              <a:rPr lang="es-CO">
                <a:solidFill>
                  <a:srgbClr val="C00000"/>
                </a:solidFill>
              </a:rPr>
              <a:t>Obligaciones</a:t>
            </a:r>
          </a:p>
        </c:rich>
      </c:tx>
      <c:layout>
        <c:manualLayout>
          <c:xMode val="edge"/>
          <c:yMode val="edge"/>
          <c:x val="0.40792354740780656"/>
          <c:y val="2.029165636806609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7.2976564982167549E-2"/>
          <c:y val="0.16387921049244772"/>
          <c:w val="0.92523983884730454"/>
          <c:h val="0.54888388945993982"/>
        </c:manualLayout>
      </c:layout>
      <c:barChart>
        <c:barDir val="col"/>
        <c:grouping val="clustered"/>
        <c:varyColors val="0"/>
        <c:ser>
          <c:idx val="0"/>
          <c:order val="0"/>
          <c:tx>
            <c:strRef>
              <c:f>'GRAFICAS DE TENDENCIA '!$F$28</c:f>
              <c:strCache>
                <c:ptCount val="1"/>
                <c:pt idx="0">
                  <c:v>Meta</c:v>
                </c:pt>
              </c:strCache>
            </c:strRef>
          </c:tx>
          <c:spPr>
            <a:solidFill>
              <a:schemeClr val="bg1">
                <a:lumMod val="65000"/>
              </a:schemeClr>
            </a:solidFill>
            <a:ln>
              <a:noFill/>
            </a:ln>
            <a:effectLst/>
          </c:spPr>
          <c:invertIfNegative val="0"/>
          <c:dLbls>
            <c:dLbl>
              <c:idx val="0"/>
              <c:tx>
                <c:rich>
                  <a:bodyPr/>
                  <a:lstStyle/>
                  <a:p>
                    <a:r>
                      <a:rPr lang="en-US"/>
                      <a:t>68%</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0C5-47CF-9131-7E9006CAB188}"/>
                </c:ext>
              </c:extLst>
            </c:dLbl>
            <c:dLbl>
              <c:idx val="1"/>
              <c:tx>
                <c:rich>
                  <a:bodyPr/>
                  <a:lstStyle/>
                  <a:p>
                    <a:r>
                      <a:rPr lang="en-US"/>
                      <a:t>75%</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C5-47CF-9131-7E9006CAB188}"/>
                </c:ext>
              </c:extLst>
            </c:dLbl>
            <c:dLbl>
              <c:idx val="2"/>
              <c:tx>
                <c:rich>
                  <a:bodyPr/>
                  <a:lstStyle/>
                  <a:p>
                    <a:r>
                      <a:rPr lang="en-US"/>
                      <a:t>99%</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C5-47CF-9131-7E9006CAB188}"/>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'!$B$29:$B$30</c:f>
              <c:strCache>
                <c:ptCount val="2"/>
                <c:pt idx="0">
                  <c:v>Enero</c:v>
                </c:pt>
                <c:pt idx="1">
                  <c:v>febrero</c:v>
                </c:pt>
              </c:strCache>
            </c:strRef>
          </c:cat>
          <c:val>
            <c:numRef>
              <c:f>'GRAFICAS DE TENDENCIA '!$F$29:$F$30</c:f>
              <c:numCache>
                <c:formatCode>0%</c:formatCode>
                <c:ptCount val="2"/>
                <c:pt idx="0">
                  <c:v>0</c:v>
                </c:pt>
                <c:pt idx="1">
                  <c:v>0.02</c:v>
                </c:pt>
              </c:numCache>
            </c:numRef>
          </c:val>
          <c:extLst>
            <c:ext xmlns:c16="http://schemas.microsoft.com/office/drawing/2014/chart" uri="{C3380CC4-5D6E-409C-BE32-E72D297353CC}">
              <c16:uniqueId val="{00000003-10C5-47CF-9131-7E9006CAB188}"/>
            </c:ext>
          </c:extLst>
        </c:ser>
        <c:ser>
          <c:idx val="1"/>
          <c:order val="1"/>
          <c:tx>
            <c:strRef>
              <c:f>'GRAFICAS DE TENDENCIA '!$G$28</c:f>
              <c:strCache>
                <c:ptCount val="1"/>
                <c:pt idx="0">
                  <c:v>Ejecutado</c:v>
                </c:pt>
              </c:strCache>
            </c:strRef>
          </c:tx>
          <c:spPr>
            <a:solidFill>
              <a:srgbClr val="C00000"/>
            </a:solidFill>
            <a:ln>
              <a:noFill/>
            </a:ln>
            <a:effectLst/>
          </c:spPr>
          <c:invertIfNegative val="0"/>
          <c:dPt>
            <c:idx val="3"/>
            <c:invertIfNegative val="0"/>
            <c:bubble3D val="0"/>
            <c:spPr>
              <a:solidFill>
                <a:srgbClr val="C00000"/>
              </a:solidFill>
              <a:ln>
                <a:noFill/>
              </a:ln>
              <a:effectLst/>
              <a:sp3d/>
            </c:spPr>
            <c:extLst>
              <c:ext xmlns:c16="http://schemas.microsoft.com/office/drawing/2014/chart" uri="{C3380CC4-5D6E-409C-BE32-E72D297353CC}">
                <c16:uniqueId val="{00000005-10C5-47CF-9131-7E9006CAB188}"/>
              </c:ext>
            </c:extLst>
          </c:dPt>
          <c:dLbls>
            <c:dLbl>
              <c:idx val="0"/>
              <c:tx>
                <c:rich>
                  <a:bodyPr/>
                  <a:lstStyle/>
                  <a:p>
                    <a:r>
                      <a:rPr lang="en-US"/>
                      <a:t>34%</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0C5-47CF-9131-7E9006CAB188}"/>
                </c:ext>
              </c:extLst>
            </c:dLbl>
            <c:dLbl>
              <c:idx val="1"/>
              <c:tx>
                <c:rich>
                  <a:bodyPr/>
                  <a:lstStyle/>
                  <a:p>
                    <a:r>
                      <a:rPr lang="en-US"/>
                      <a:t>42%</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0C5-47CF-9131-7E9006CAB188}"/>
                </c:ext>
              </c:extLst>
            </c:dLbl>
            <c:dLbl>
              <c:idx val="2"/>
              <c:tx>
                <c:rich>
                  <a:bodyPr/>
                  <a:lstStyle/>
                  <a:p>
                    <a:r>
                      <a:rPr lang="en-US"/>
                      <a:t>49%</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0C5-47CF-9131-7E9006CAB188}"/>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'!$B$29:$B$30</c:f>
              <c:strCache>
                <c:ptCount val="2"/>
                <c:pt idx="0">
                  <c:v>Enero</c:v>
                </c:pt>
                <c:pt idx="1">
                  <c:v>febrero</c:v>
                </c:pt>
              </c:strCache>
            </c:strRef>
          </c:cat>
          <c:val>
            <c:numRef>
              <c:f>'GRAFICAS DE TENDENCIA '!$G$34:$G$36</c:f>
              <c:numCache>
                <c:formatCode>0%</c:formatCode>
                <c:ptCount val="3"/>
              </c:numCache>
            </c:numRef>
          </c:val>
          <c:extLst>
            <c:ext xmlns:c16="http://schemas.microsoft.com/office/drawing/2014/chart" uri="{C3380CC4-5D6E-409C-BE32-E72D297353CC}">
              <c16:uniqueId val="{00000009-10C5-47CF-9131-7E9006CAB188}"/>
            </c:ext>
          </c:extLst>
        </c:ser>
        <c:dLbls>
          <c:showLegendKey val="0"/>
          <c:showVal val="1"/>
          <c:showCatName val="0"/>
          <c:showSerName val="0"/>
          <c:showPercent val="0"/>
          <c:showBubbleSize val="0"/>
        </c:dLbls>
        <c:gapWidth val="150"/>
        <c:overlap val="100"/>
        <c:axId val="342506496"/>
        <c:axId val="342520576"/>
      </c:barChart>
      <c:catAx>
        <c:axId val="342506496"/>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crossAx val="342520576"/>
        <c:crosses val="autoZero"/>
        <c:auto val="1"/>
        <c:lblAlgn val="ctr"/>
        <c:lblOffset val="100"/>
        <c:noMultiLvlLbl val="0"/>
      </c:catAx>
      <c:valAx>
        <c:axId val="342520576"/>
        <c:scaling>
          <c:orientation val="minMax"/>
        </c:scaling>
        <c:delete val="0"/>
        <c:axPos val="l"/>
        <c:majorGridlines>
          <c:spPr>
            <a:ln w="9525" cap="flat" cmpd="sng" algn="ctr">
              <a:noFill/>
              <a:prstDash val="solid"/>
              <a:round/>
            </a:ln>
            <a:effectLst/>
          </c:spPr>
        </c:majorGridlines>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crossAx val="342506496"/>
        <c:crosses val="autoZero"/>
        <c:crossBetween val="between"/>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lgn="ctr" rtl="0">
              <a:defRPr lang="es-CO" sz="1400" b="0" i="0" u="none" strike="noStrike" kern="1200" spc="0" baseline="0">
                <a:solidFill>
                  <a:schemeClr val="accent5">
                    <a:lumMod val="50000"/>
                  </a:schemeClr>
                </a:solidFill>
                <a:latin typeface="Arial" panose="020B0604020202020204" pitchFamily="34" charset="0"/>
                <a:ea typeface="+mn-ea"/>
                <a:cs typeface="Arial" panose="020B0604020202020204" pitchFamily="34" charset="0"/>
              </a:defRPr>
            </a:pPr>
            <a:r>
              <a:rPr lang="es-CO" sz="1400" b="0" i="0" u="none" strike="noStrike" kern="1200" spc="0" baseline="0">
                <a:solidFill>
                  <a:srgbClr val="C00000"/>
                </a:solidFill>
                <a:latin typeface="Arial" panose="020B0604020202020204" pitchFamily="34" charset="0"/>
                <a:ea typeface="+mn-ea"/>
                <a:cs typeface="Arial" panose="020B0604020202020204" pitchFamily="34" charset="0"/>
              </a:rPr>
              <a:t>Compromisos</a:t>
            </a:r>
          </a:p>
        </c:rich>
      </c:tx>
      <c:layout>
        <c:manualLayout>
          <c:xMode val="edge"/>
          <c:yMode val="edge"/>
          <c:x val="0.37261763557934535"/>
          <c:y val="0"/>
        </c:manualLayout>
      </c:layout>
      <c:overlay val="0"/>
      <c:spPr>
        <a:noFill/>
        <a:ln>
          <a:noFill/>
        </a:ln>
        <a:effectLst/>
      </c:spPr>
      <c:txPr>
        <a:bodyPr rot="0" spcFirstLastPara="1" vertOverflow="ellipsis" vert="horz" wrap="square" anchor="ctr" anchorCtr="1"/>
        <a:lstStyle/>
        <a:p>
          <a:pPr algn="ctr" rtl="0">
            <a:defRPr lang="es-CO" sz="1400" b="0" i="0" u="none" strike="noStrike" kern="1200" spc="0" baseline="0">
              <a:solidFill>
                <a:schemeClr val="accent5">
                  <a:lumMod val="50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0.12070905530678828"/>
          <c:y val="0.1741110975530521"/>
          <c:w val="0.92523983884730454"/>
          <c:h val="0.43583444997509285"/>
        </c:manualLayout>
      </c:layout>
      <c:barChart>
        <c:barDir val="col"/>
        <c:grouping val="clustered"/>
        <c:varyColors val="0"/>
        <c:ser>
          <c:idx val="0"/>
          <c:order val="0"/>
          <c:tx>
            <c:strRef>
              <c:f>'GRAFICAS DE TENDENCIA '!$D$59</c:f>
              <c:strCache>
                <c:ptCount val="1"/>
                <c:pt idx="0">
                  <c:v>Meta</c:v>
                </c:pt>
              </c:strCache>
            </c:strRef>
          </c:tx>
          <c:spPr>
            <a:solidFill>
              <a:schemeClr val="bg1">
                <a:lumMod val="65000"/>
              </a:schemeClr>
            </a:solidFill>
            <a:ln>
              <a:noFill/>
            </a:ln>
            <a:effectLst/>
          </c:spPr>
          <c:invertIfNegative val="0"/>
          <c:dLbls>
            <c:dLbl>
              <c:idx val="0"/>
              <c:tx>
                <c:rich>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r>
                      <a:rPr lang="en-US"/>
                      <a:t>92%</a:t>
                    </a:r>
                  </a:p>
                </c:rich>
              </c:tx>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0-A281-4608-B10E-DCD3B4A02507}"/>
                </c:ext>
              </c:extLst>
            </c:dLbl>
            <c:dLbl>
              <c:idx val="1"/>
              <c:tx>
                <c:rich>
                  <a:bodyPr/>
                  <a:lstStyle/>
                  <a:p>
                    <a:r>
                      <a:rPr lang="en-US"/>
                      <a:t>98%</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81-4608-B10E-DCD3B4A02507}"/>
                </c:ext>
              </c:extLst>
            </c:dLbl>
            <c:dLbl>
              <c:idx val="2"/>
              <c:tx>
                <c:rich>
                  <a:bodyPr/>
                  <a:lstStyle/>
                  <a:p>
                    <a:r>
                      <a:rPr lang="en-US"/>
                      <a:t>99%</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281-4608-B10E-DCD3B4A0250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'!$B$60:$B$61</c:f>
              <c:strCache>
                <c:ptCount val="2"/>
                <c:pt idx="0">
                  <c:v>Enero</c:v>
                </c:pt>
                <c:pt idx="1">
                  <c:v>febrero</c:v>
                </c:pt>
              </c:strCache>
            </c:strRef>
          </c:cat>
          <c:val>
            <c:numRef>
              <c:f>'GRAFICAS DE TENDENCIA '!$D$60:$D$61</c:f>
              <c:numCache>
                <c:formatCode>0%</c:formatCode>
                <c:ptCount val="2"/>
                <c:pt idx="0">
                  <c:v>0.38</c:v>
                </c:pt>
                <c:pt idx="1">
                  <c:v>0.5</c:v>
                </c:pt>
              </c:numCache>
            </c:numRef>
          </c:val>
          <c:extLst>
            <c:ext xmlns:c16="http://schemas.microsoft.com/office/drawing/2014/chart" uri="{C3380CC4-5D6E-409C-BE32-E72D297353CC}">
              <c16:uniqueId val="{00000003-A281-4608-B10E-DCD3B4A02507}"/>
            </c:ext>
          </c:extLst>
        </c:ser>
        <c:ser>
          <c:idx val="1"/>
          <c:order val="1"/>
          <c:tx>
            <c:strRef>
              <c:f>'GRAFICAS DE TENDENCIA '!$E$59</c:f>
              <c:strCache>
                <c:ptCount val="1"/>
                <c:pt idx="0">
                  <c:v>Ejecutado</c:v>
                </c:pt>
              </c:strCache>
            </c:strRef>
          </c:tx>
          <c:spPr>
            <a:solidFill>
              <a:srgbClr val="C00000"/>
            </a:solidFill>
            <a:ln>
              <a:noFill/>
            </a:ln>
            <a:effectLst/>
          </c:spPr>
          <c:invertIfNegative val="0"/>
          <c:dLbls>
            <c:dLbl>
              <c:idx val="1"/>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Base"/>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4-A281-4608-B10E-DCD3B4A0250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'!$B$60:$B$61</c:f>
              <c:strCache>
                <c:ptCount val="2"/>
                <c:pt idx="0">
                  <c:v>Enero</c:v>
                </c:pt>
                <c:pt idx="1">
                  <c:v>febrero</c:v>
                </c:pt>
              </c:strCache>
            </c:strRef>
          </c:cat>
          <c:val>
            <c:numRef>
              <c:f>'GRAFICAS DE TENDENCIA '!$E$60:$E$61</c:f>
              <c:numCache>
                <c:formatCode>0%</c:formatCode>
                <c:ptCount val="2"/>
                <c:pt idx="0">
                  <c:v>0</c:v>
                </c:pt>
                <c:pt idx="1">
                  <c:v>0.53554127002633001</c:v>
                </c:pt>
              </c:numCache>
            </c:numRef>
          </c:val>
          <c:extLst>
            <c:ext xmlns:c16="http://schemas.microsoft.com/office/drawing/2014/chart" uri="{C3380CC4-5D6E-409C-BE32-E72D297353CC}">
              <c16:uniqueId val="{00000005-A281-4608-B10E-DCD3B4A02507}"/>
            </c:ext>
          </c:extLst>
        </c:ser>
        <c:dLbls>
          <c:showLegendKey val="0"/>
          <c:showVal val="1"/>
          <c:showCatName val="0"/>
          <c:showSerName val="0"/>
          <c:showPercent val="0"/>
          <c:showBubbleSize val="0"/>
        </c:dLbls>
        <c:gapWidth val="150"/>
        <c:overlap val="100"/>
        <c:axId val="311582720"/>
        <c:axId val="311584256"/>
      </c:barChart>
      <c:catAx>
        <c:axId val="311582720"/>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crossAx val="311584256"/>
        <c:crosses val="autoZero"/>
        <c:auto val="1"/>
        <c:lblAlgn val="ctr"/>
        <c:lblOffset val="100"/>
        <c:noMultiLvlLbl val="0"/>
      </c:catAx>
      <c:valAx>
        <c:axId val="311584256"/>
        <c:scaling>
          <c:orientation val="minMax"/>
        </c:scaling>
        <c:delete val="0"/>
        <c:axPos val="l"/>
        <c:majorGridlines>
          <c:spPr>
            <a:ln w="9525" cap="flat" cmpd="sng" algn="ctr">
              <a:noFill/>
              <a:prstDash val="solid"/>
              <a:round/>
            </a:ln>
            <a:effectLst/>
          </c:spPr>
        </c:majorGridlines>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crossAx val="311582720"/>
        <c:crosses val="autoZero"/>
        <c:crossBetween val="between"/>
      </c:valAx>
      <c:spPr>
        <a:solidFill>
          <a:schemeClr val="bg1"/>
        </a:solidFill>
        <a:ln>
          <a:noFill/>
        </a:ln>
        <a:effectLst/>
      </c:spPr>
    </c:plotArea>
    <c:legend>
      <c:legendPos val="b"/>
      <c:layout>
        <c:manualLayout>
          <c:xMode val="edge"/>
          <c:yMode val="edge"/>
          <c:x val="0.33114991410853395"/>
          <c:y val="0.89298186663454415"/>
          <c:w val="0.25146426706812042"/>
          <c:h val="9.493766404199474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0" i="0" u="none" strike="noStrike" kern="1200" spc="0" baseline="0">
                <a:solidFill>
                  <a:schemeClr val="tx2">
                    <a:lumMod val="75000"/>
                  </a:schemeClr>
                </a:solidFill>
                <a:latin typeface="Arial" panose="020B0604020202020204" pitchFamily="34" charset="0"/>
                <a:ea typeface="+mn-ea"/>
                <a:cs typeface="Arial" panose="020B0604020202020204" pitchFamily="34" charset="0"/>
              </a:defRPr>
            </a:pPr>
            <a:r>
              <a:rPr lang="es-CO" dirty="0">
                <a:solidFill>
                  <a:srgbClr val="C00000"/>
                </a:solidFill>
              </a:rPr>
              <a:t>Obligaciones</a:t>
            </a:r>
          </a:p>
        </c:rich>
      </c:tx>
      <c:layout>
        <c:manualLayout>
          <c:xMode val="edge"/>
          <c:yMode val="edge"/>
          <c:x val="0.40792354740780656"/>
          <c:y val="2.029165636806609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title>
    <c:autoTitleDeleted val="0"/>
    <c:plotArea>
      <c:layout>
        <c:manualLayout>
          <c:layoutTarget val="inner"/>
          <c:xMode val="edge"/>
          <c:yMode val="edge"/>
          <c:x val="7.295294405551446E-2"/>
          <c:y val="0.1816903614878993"/>
          <c:w val="0.92523983884730454"/>
          <c:h val="0.53107236595425578"/>
        </c:manualLayout>
      </c:layout>
      <c:barChart>
        <c:barDir val="col"/>
        <c:grouping val="clustered"/>
        <c:varyColors val="0"/>
        <c:ser>
          <c:idx val="0"/>
          <c:order val="0"/>
          <c:tx>
            <c:strRef>
              <c:f>'GRAFICAS DE TENDENCIA '!$F$59</c:f>
              <c:strCache>
                <c:ptCount val="1"/>
                <c:pt idx="0">
                  <c:v>Meta</c:v>
                </c:pt>
              </c:strCache>
            </c:strRef>
          </c:tx>
          <c:spPr>
            <a:solidFill>
              <a:schemeClr val="bg1">
                <a:lumMod val="65000"/>
              </a:schemeClr>
            </a:solidFill>
            <a:ln>
              <a:noFill/>
            </a:ln>
            <a:effectLst/>
          </c:spPr>
          <c:invertIfNegative val="0"/>
          <c:dLbls>
            <c:dLbl>
              <c:idx val="0"/>
              <c:tx>
                <c:rich>
                  <a:bodyPr/>
                  <a:lstStyle/>
                  <a:p>
                    <a:r>
                      <a:rPr lang="en-US"/>
                      <a:t>68%</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F4B-4E3F-A428-0A333BF934E1}"/>
                </c:ext>
              </c:extLst>
            </c:dLbl>
            <c:dLbl>
              <c:idx val="1"/>
              <c:tx>
                <c:rich>
                  <a:bodyPr/>
                  <a:lstStyle/>
                  <a:p>
                    <a:r>
                      <a:rPr lang="en-US"/>
                      <a:t>75%</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4B-4E3F-A428-0A333BF934E1}"/>
                </c:ext>
              </c:extLst>
            </c:dLbl>
            <c:dLbl>
              <c:idx val="2"/>
              <c:tx>
                <c:rich>
                  <a:bodyPr/>
                  <a:lstStyle/>
                  <a:p>
                    <a:r>
                      <a:rPr lang="en-US"/>
                      <a:t>99%</a:t>
                    </a:r>
                  </a:p>
                </c:rich>
              </c:tx>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4B-4E3F-A428-0A333BF934E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'!$B$60:$B$61</c:f>
              <c:strCache>
                <c:ptCount val="2"/>
                <c:pt idx="0">
                  <c:v>Enero</c:v>
                </c:pt>
                <c:pt idx="1">
                  <c:v>febrero</c:v>
                </c:pt>
              </c:strCache>
            </c:strRef>
          </c:cat>
          <c:val>
            <c:numRef>
              <c:f>'GRAFICAS DE TENDENCIA '!$F$60:$F$61</c:f>
              <c:numCache>
                <c:formatCode>0%</c:formatCode>
                <c:ptCount val="2"/>
                <c:pt idx="0">
                  <c:v>0</c:v>
                </c:pt>
                <c:pt idx="1">
                  <c:v>0.02</c:v>
                </c:pt>
              </c:numCache>
            </c:numRef>
          </c:val>
          <c:extLst>
            <c:ext xmlns:c16="http://schemas.microsoft.com/office/drawing/2014/chart" uri="{C3380CC4-5D6E-409C-BE32-E72D297353CC}">
              <c16:uniqueId val="{00000003-3F4B-4E3F-A428-0A333BF934E1}"/>
            </c:ext>
          </c:extLst>
        </c:ser>
        <c:ser>
          <c:idx val="1"/>
          <c:order val="1"/>
          <c:tx>
            <c:strRef>
              <c:f>'GRAFICAS DE TENDENCIA '!$G$59</c:f>
              <c:strCache>
                <c:ptCount val="1"/>
                <c:pt idx="0">
                  <c:v>Ejecutado</c:v>
                </c:pt>
              </c:strCache>
            </c:strRef>
          </c:tx>
          <c:spPr>
            <a:solidFill>
              <a:srgbClr val="C00000"/>
            </a:solidFill>
            <a:ln>
              <a:noFill/>
            </a:ln>
            <a:effectLst/>
          </c:spPr>
          <c:invertIfNegative val="0"/>
          <c:dPt>
            <c:idx val="3"/>
            <c:invertIfNegative val="0"/>
            <c:bubble3D val="0"/>
            <c:spPr>
              <a:solidFill>
                <a:srgbClr val="C00000"/>
              </a:solidFill>
              <a:ln>
                <a:noFill/>
              </a:ln>
              <a:effectLst/>
              <a:sp3d/>
            </c:spPr>
            <c:extLst>
              <c:ext xmlns:c16="http://schemas.microsoft.com/office/drawing/2014/chart" uri="{C3380CC4-5D6E-409C-BE32-E72D297353CC}">
                <c16:uniqueId val="{00000005-3F4B-4E3F-A428-0A333BF934E1}"/>
              </c:ext>
            </c:extLst>
          </c:dPt>
          <c:dLbls>
            <c:dLbl>
              <c:idx val="0"/>
              <c:layout>
                <c:manualLayout>
                  <c:x val="2.5749195134902466E-3"/>
                  <c:y val="0.183607352580062"/>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r>
                      <a:rPr lang="en-US"/>
                      <a:t>35%</a:t>
                    </a:r>
                  </a:p>
                </c:rich>
              </c:tx>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6-3F4B-4E3F-A428-0A333BF934E1}"/>
                </c:ext>
              </c:extLst>
            </c:dLbl>
            <c:dLbl>
              <c:idx val="1"/>
              <c:tx>
                <c:rich>
                  <a:bodyPr/>
                  <a:lstStyle/>
                  <a:p>
                    <a:r>
                      <a:rPr lang="en-US"/>
                      <a:t>40%</a:t>
                    </a:r>
                  </a:p>
                </c:rich>
              </c:tx>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F4B-4E3F-A428-0A333BF934E1}"/>
                </c:ext>
              </c:extLst>
            </c:dLbl>
            <c:dLbl>
              <c:idx val="2"/>
              <c:layout>
                <c:manualLayout>
                  <c:x val="5.1498390269804932E-3"/>
                  <c:y val="0.16042695128935119"/>
                </c:manualLayout>
              </c:layout>
              <c:tx>
                <c:rich>
                  <a:bodyPr/>
                  <a:lstStyle/>
                  <a:p>
                    <a:r>
                      <a:rPr lang="en-US"/>
                      <a:t>48%</a:t>
                    </a:r>
                  </a:p>
                </c:rich>
              </c:tx>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F4B-4E3F-A428-0A333BF934E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'GRAFICAS DE TENDENCIA '!$B$60:$B$61</c:f>
              <c:strCache>
                <c:ptCount val="2"/>
                <c:pt idx="0">
                  <c:v>Enero</c:v>
                </c:pt>
                <c:pt idx="1">
                  <c:v>febrero</c:v>
                </c:pt>
              </c:strCache>
            </c:strRef>
          </c:cat>
          <c:val>
            <c:numRef>
              <c:f>'GRAFICAS DE TENDENCIA '!$G$60:$G$61</c:f>
              <c:numCache>
                <c:formatCode>0.0%</c:formatCode>
                <c:ptCount val="2"/>
                <c:pt idx="0" formatCode="0%">
                  <c:v>0</c:v>
                </c:pt>
                <c:pt idx="1">
                  <c:v>4.4816979959852307E-3</c:v>
                </c:pt>
              </c:numCache>
            </c:numRef>
          </c:val>
          <c:extLst>
            <c:ext xmlns:c16="http://schemas.microsoft.com/office/drawing/2014/chart" uri="{C3380CC4-5D6E-409C-BE32-E72D297353CC}">
              <c16:uniqueId val="{00000009-3F4B-4E3F-A428-0A333BF934E1}"/>
            </c:ext>
          </c:extLst>
        </c:ser>
        <c:dLbls>
          <c:showLegendKey val="0"/>
          <c:showVal val="1"/>
          <c:showCatName val="0"/>
          <c:showSerName val="0"/>
          <c:showPercent val="0"/>
          <c:showBubbleSize val="0"/>
        </c:dLbls>
        <c:gapWidth val="150"/>
        <c:overlap val="100"/>
        <c:axId val="342506496"/>
        <c:axId val="342520576"/>
      </c:barChart>
      <c:catAx>
        <c:axId val="342506496"/>
        <c:scaling>
          <c:orientation val="minMax"/>
        </c:scaling>
        <c:delete val="0"/>
        <c:axPos val="b"/>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crossAx val="342520576"/>
        <c:crosses val="autoZero"/>
        <c:auto val="1"/>
        <c:lblAlgn val="ctr"/>
        <c:lblOffset val="100"/>
        <c:noMultiLvlLbl val="0"/>
      </c:catAx>
      <c:valAx>
        <c:axId val="342520576"/>
        <c:scaling>
          <c:orientation val="minMax"/>
        </c:scaling>
        <c:delete val="0"/>
        <c:axPos val="l"/>
        <c:majorGridlines>
          <c:spPr>
            <a:ln w="9525" cap="flat" cmpd="sng" algn="ctr">
              <a:noFill/>
              <a:prstDash val="solid"/>
              <a:round/>
            </a:ln>
            <a:effectLst/>
          </c:spPr>
        </c:majorGridlines>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2">
                    <a:lumMod val="75000"/>
                  </a:schemeClr>
                </a:solidFill>
                <a:latin typeface="Arial" panose="020B0604020202020204" pitchFamily="34" charset="0"/>
                <a:ea typeface="+mn-ea"/>
                <a:cs typeface="Arial" panose="020B0604020202020204" pitchFamily="34" charset="0"/>
              </a:defRPr>
            </a:pPr>
            <a:endParaRPr lang="es-CO"/>
          </a:p>
        </c:txPr>
        <c:crossAx val="342506496"/>
        <c:crosses val="autoZero"/>
        <c:crossBetween val="between"/>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accent3">
                  <a:lumMod val="50000"/>
                </a:schemeClr>
              </a:solidFill>
              <a:latin typeface="Arial" panose="020B0604020202020204" pitchFamily="34" charset="0"/>
              <a:ea typeface="+mn-ea"/>
              <a:cs typeface="Arial" panose="020B060402020202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6">
  <a:schemeClr val="accent3"/>
</cs:colorStyle>
</file>

<file path=xl/charts/colors2.xml><?xml version="1.0" encoding="utf-8"?>
<cs:colorStyle xmlns:cs="http://schemas.microsoft.com/office/drawing/2012/chartStyle" xmlns:a="http://schemas.openxmlformats.org/drawingml/2006/main" meth="withinLinear" id="16">
  <a:schemeClr val="accent3"/>
</cs:colorStyle>
</file>

<file path=xl/charts/colors3.xml><?xml version="1.0" encoding="utf-8"?>
<cs:colorStyle xmlns:cs="http://schemas.microsoft.com/office/drawing/2012/chartStyle" xmlns:a="http://schemas.openxmlformats.org/drawingml/2006/main" meth="withinLinear" id="16">
  <a:schemeClr val="accent3"/>
</cs:colorStyle>
</file>

<file path=xl/charts/colors4.xml><?xml version="1.0" encoding="utf-8"?>
<cs:colorStyle xmlns:cs="http://schemas.microsoft.com/office/drawing/2012/chartStyle" xmlns:a="http://schemas.openxmlformats.org/drawingml/2006/main" meth="withinLinear" id="16">
  <a:schemeClr val="accent3"/>
</cs:colorStyle>
</file>

<file path=xl/charts/colors5.xml><?xml version="1.0" encoding="utf-8"?>
<cs:colorStyle xmlns:cs="http://schemas.microsoft.com/office/drawing/2012/chartStyle" xmlns:a="http://schemas.openxmlformats.org/drawingml/2006/main" meth="withinLinear" id="16">
  <a:schemeClr val="accent3"/>
</cs:colorStyle>
</file>

<file path=xl/charts/colors6.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107">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7">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7">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7">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107">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7">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0</xdr:row>
      <xdr:rowOff>0</xdr:rowOff>
    </xdr:from>
    <xdr:to>
      <xdr:col>0</xdr:col>
      <xdr:colOff>381000</xdr:colOff>
      <xdr:row>0</xdr:row>
      <xdr:rowOff>0</xdr:rowOff>
    </xdr:to>
    <xdr:pic>
      <xdr:nvPicPr>
        <xdr:cNvPr id="2" name="Imagen 1">
          <a:extLst>
            <a:ext uri="{FF2B5EF4-FFF2-40B4-BE49-F238E27FC236}">
              <a16:creationId xmlns:a16="http://schemas.microsoft.com/office/drawing/2014/main" id="{0DBA2A29-C4E4-4387-88B3-7258C17EA34F}"/>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898" t="18933" r="12636" b="-21"/>
        <a:stretch/>
      </xdr:blipFill>
      <xdr:spPr bwMode="auto">
        <a:xfrm>
          <a:off x="381000" y="0"/>
          <a:ext cx="0" cy="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107156</xdr:colOff>
      <xdr:row>1</xdr:row>
      <xdr:rowOff>119062</xdr:rowOff>
    </xdr:from>
    <xdr:to>
      <xdr:col>0</xdr:col>
      <xdr:colOff>2124909</xdr:colOff>
      <xdr:row>3</xdr:row>
      <xdr:rowOff>290511</xdr:rowOff>
    </xdr:to>
    <xdr:pic>
      <xdr:nvPicPr>
        <xdr:cNvPr id="6" name="Imagen 5">
          <a:extLst>
            <a:ext uri="{FF2B5EF4-FFF2-40B4-BE49-F238E27FC236}">
              <a16:creationId xmlns:a16="http://schemas.microsoft.com/office/drawing/2014/main" id="{00000000-0008-0000-0C00-000006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898" t="18933" r="12636" b="-21"/>
        <a:stretch/>
      </xdr:blipFill>
      <xdr:spPr bwMode="auto">
        <a:xfrm>
          <a:off x="107156" y="309562"/>
          <a:ext cx="2017753" cy="873918"/>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248708</xdr:colOff>
      <xdr:row>0</xdr:row>
      <xdr:rowOff>0</xdr:rowOff>
    </xdr:from>
    <xdr:to>
      <xdr:col>1</xdr:col>
      <xdr:colOff>545867</xdr:colOff>
      <xdr:row>3</xdr:row>
      <xdr:rowOff>261936</xdr:rowOff>
    </xdr:to>
    <xdr:pic>
      <xdr:nvPicPr>
        <xdr:cNvPr id="4" name="Imagen 3">
          <a:extLst>
            <a:ext uri="{FF2B5EF4-FFF2-40B4-BE49-F238E27FC236}">
              <a16:creationId xmlns:a16="http://schemas.microsoft.com/office/drawing/2014/main" id="{00000000-0008-0000-0F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898" t="18933" r="12636" b="-21"/>
        <a:stretch/>
      </xdr:blipFill>
      <xdr:spPr bwMode="auto">
        <a:xfrm>
          <a:off x="248708" y="0"/>
          <a:ext cx="2519659" cy="1055686"/>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433161</xdr:colOff>
      <xdr:row>0</xdr:row>
      <xdr:rowOff>111125</xdr:rowOff>
    </xdr:from>
    <xdr:to>
      <xdr:col>0</xdr:col>
      <xdr:colOff>2405621</xdr:colOff>
      <xdr:row>3</xdr:row>
      <xdr:rowOff>339725</xdr:rowOff>
    </xdr:to>
    <xdr:pic>
      <xdr:nvPicPr>
        <xdr:cNvPr id="8" name="Imagen 7">
          <a:extLst>
            <a:ext uri="{FF2B5EF4-FFF2-40B4-BE49-F238E27FC236}">
              <a16:creationId xmlns:a16="http://schemas.microsoft.com/office/drawing/2014/main" id="{00000000-0008-0000-0D00-000008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898" t="18933" r="12636" b="-21"/>
        <a:stretch/>
      </xdr:blipFill>
      <xdr:spPr bwMode="auto">
        <a:xfrm>
          <a:off x="433161" y="111125"/>
          <a:ext cx="1972460" cy="97472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642937</xdr:colOff>
      <xdr:row>1</xdr:row>
      <xdr:rowOff>130969</xdr:rowOff>
    </xdr:from>
    <xdr:to>
      <xdr:col>3</xdr:col>
      <xdr:colOff>434221</xdr:colOff>
      <xdr:row>5</xdr:row>
      <xdr:rowOff>64293</xdr:rowOff>
    </xdr:to>
    <xdr:pic>
      <xdr:nvPicPr>
        <xdr:cNvPr id="5" name="Imagen 4">
          <a:extLst>
            <a:ext uri="{FF2B5EF4-FFF2-40B4-BE49-F238E27FC236}">
              <a16:creationId xmlns:a16="http://schemas.microsoft.com/office/drawing/2014/main" id="{67E2078B-86EC-4F31-94F7-F1C7D229D3A6}"/>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898" t="18933" r="12636" b="-21"/>
        <a:stretch/>
      </xdr:blipFill>
      <xdr:spPr bwMode="auto">
        <a:xfrm>
          <a:off x="1309687" y="404813"/>
          <a:ext cx="2017753" cy="873918"/>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31750</xdr:rowOff>
    </xdr:from>
    <xdr:to>
      <xdr:col>1</xdr:col>
      <xdr:colOff>588433</xdr:colOff>
      <xdr:row>5</xdr:row>
      <xdr:rowOff>135467</xdr:rowOff>
    </xdr:to>
    <xdr:pic>
      <xdr:nvPicPr>
        <xdr:cNvPr id="4" name="Imagen 3">
          <a:extLst>
            <a:ext uri="{FF2B5EF4-FFF2-40B4-BE49-F238E27FC236}">
              <a16:creationId xmlns:a16="http://schemas.microsoft.com/office/drawing/2014/main" id="{00000000-0008-0000-1000-000004000000}"/>
            </a:ext>
          </a:extLst>
        </xdr:cNvPr>
        <xdr:cNvPicPr/>
      </xdr:nvPicPr>
      <xdr:blipFill rotWithShape="1">
        <a:blip xmlns:r="http://schemas.openxmlformats.org/officeDocument/2006/relationships" r:embed="rId1"/>
        <a:srcRect l="11227" t="20346" r="60761" b="574"/>
        <a:stretch/>
      </xdr:blipFill>
      <xdr:spPr bwMode="auto">
        <a:xfrm>
          <a:off x="0" y="592667"/>
          <a:ext cx="2931583" cy="9842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359832</xdr:colOff>
      <xdr:row>2</xdr:row>
      <xdr:rowOff>31749</xdr:rowOff>
    </xdr:from>
    <xdr:to>
      <xdr:col>11</xdr:col>
      <xdr:colOff>2472053</xdr:colOff>
      <xdr:row>5</xdr:row>
      <xdr:rowOff>146049</xdr:rowOff>
    </xdr:to>
    <xdr:pic>
      <xdr:nvPicPr>
        <xdr:cNvPr id="5" name="Imagen 4">
          <a:extLst>
            <a:ext uri="{FF2B5EF4-FFF2-40B4-BE49-F238E27FC236}">
              <a16:creationId xmlns:a16="http://schemas.microsoft.com/office/drawing/2014/main" id="{00000000-0008-0000-1000-000005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72898" t="18933" r="12636" b="-21"/>
        <a:stretch/>
      </xdr:blipFill>
      <xdr:spPr bwMode="auto">
        <a:xfrm>
          <a:off x="7111999" y="592666"/>
          <a:ext cx="2112221" cy="994833"/>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8644</xdr:colOff>
      <xdr:row>16</xdr:row>
      <xdr:rowOff>43292</xdr:rowOff>
    </xdr:from>
    <xdr:to>
      <xdr:col>6</xdr:col>
      <xdr:colOff>534250</xdr:colOff>
      <xdr:row>25</xdr:row>
      <xdr:rowOff>368008</xdr:rowOff>
    </xdr:to>
    <xdr:graphicFrame macro="">
      <xdr:nvGraphicFramePr>
        <xdr:cNvPr id="2" name="Gráfico 1">
          <a:extLst>
            <a:ext uri="{FF2B5EF4-FFF2-40B4-BE49-F238E27FC236}">
              <a16:creationId xmlns:a16="http://schemas.microsoft.com/office/drawing/2014/main" id="{54236149-B05F-4A28-9D59-69A7562ABB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40415</xdr:colOff>
      <xdr:row>16</xdr:row>
      <xdr:rowOff>69850</xdr:rowOff>
    </xdr:from>
    <xdr:to>
      <xdr:col>12</xdr:col>
      <xdr:colOff>139392</xdr:colOff>
      <xdr:row>25</xdr:row>
      <xdr:rowOff>395091</xdr:rowOff>
    </xdr:to>
    <xdr:graphicFrame macro="">
      <xdr:nvGraphicFramePr>
        <xdr:cNvPr id="3" name="Gráfico 2">
          <a:extLst>
            <a:ext uri="{FF2B5EF4-FFF2-40B4-BE49-F238E27FC236}">
              <a16:creationId xmlns:a16="http://schemas.microsoft.com/office/drawing/2014/main" id="{666BB7E1-0459-4F24-996F-3F1528057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44</xdr:row>
      <xdr:rowOff>60617</xdr:rowOff>
    </xdr:from>
    <xdr:to>
      <xdr:col>6</xdr:col>
      <xdr:colOff>525606</xdr:colOff>
      <xdr:row>56</xdr:row>
      <xdr:rowOff>12992</xdr:rowOff>
    </xdr:to>
    <xdr:graphicFrame macro="">
      <xdr:nvGraphicFramePr>
        <xdr:cNvPr id="4" name="Gráfico 3">
          <a:extLst>
            <a:ext uri="{FF2B5EF4-FFF2-40B4-BE49-F238E27FC236}">
              <a16:creationId xmlns:a16="http://schemas.microsoft.com/office/drawing/2014/main" id="{FE9EB61E-0896-409B-B228-1C92ACC9A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104775</xdr:colOff>
      <xdr:row>44</xdr:row>
      <xdr:rowOff>19049</xdr:rowOff>
    </xdr:from>
    <xdr:to>
      <xdr:col>12</xdr:col>
      <xdr:colOff>204618</xdr:colOff>
      <xdr:row>55</xdr:row>
      <xdr:rowOff>146918</xdr:rowOff>
    </xdr:to>
    <xdr:graphicFrame macro="">
      <xdr:nvGraphicFramePr>
        <xdr:cNvPr id="5" name="Gráfico 4">
          <a:extLst>
            <a:ext uri="{FF2B5EF4-FFF2-40B4-BE49-F238E27FC236}">
              <a16:creationId xmlns:a16="http://schemas.microsoft.com/office/drawing/2014/main" id="{88B691D3-ABF7-46EB-B12F-0F8E0FD007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76</xdr:row>
      <xdr:rowOff>0</xdr:rowOff>
    </xdr:from>
    <xdr:to>
      <xdr:col>6</xdr:col>
      <xdr:colOff>630383</xdr:colOff>
      <xdr:row>87</xdr:row>
      <xdr:rowOff>132628</xdr:rowOff>
    </xdr:to>
    <xdr:graphicFrame macro="">
      <xdr:nvGraphicFramePr>
        <xdr:cNvPr id="6" name="Gráfico 5">
          <a:extLst>
            <a:ext uri="{FF2B5EF4-FFF2-40B4-BE49-F238E27FC236}">
              <a16:creationId xmlns:a16="http://schemas.microsoft.com/office/drawing/2014/main" id="{99006D14-A5DB-4467-9CBF-1B21D507C1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74</xdr:row>
      <xdr:rowOff>173182</xdr:rowOff>
    </xdr:from>
    <xdr:to>
      <xdr:col>12</xdr:col>
      <xdr:colOff>99843</xdr:colOff>
      <xdr:row>87</xdr:row>
      <xdr:rowOff>90055</xdr:rowOff>
    </xdr:to>
    <xdr:graphicFrame macro="">
      <xdr:nvGraphicFramePr>
        <xdr:cNvPr id="7" name="Gráfico 6">
          <a:extLst>
            <a:ext uri="{FF2B5EF4-FFF2-40B4-BE49-F238E27FC236}">
              <a16:creationId xmlns:a16="http://schemas.microsoft.com/office/drawing/2014/main" id="{70887106-C4D3-45F7-9C68-E7044C6DE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AP-GPG-1DYC\Compartida%20Grupo%20de%20Presupuesto\Mis%20documentos\MINISTERIO%202012\PRESUPUESTO%202012\EJECUCION%20MENSUAL%202012\ABRIL\ABRIL%2013\EJECUCION%20MINISTERIO%20DEL%20INTERIOR%2013%20ABR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AP-GPG-1DYC\Compartida%20Grupo%20de%20Presupuesto\presupuesto\Ministerio\Junio\Individuales_Junio\NASAKIWE-Junio-def.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INTSRV-11x\OAP\gpgp\VIGENCIA%202020\01.%20Ejecuci&#243;n%20Presupuestal\1.0.%20Regalias\ejeuci&#243;n%20a%20mayo%208%20de%202020%20regalia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8.166\gpgp\VIGENCIA%202023\1.%20EJECUCI&#211;N%20PRESUPUESTAL\1.%20SIIF\12.%20DICIEMBRE\EJECUCION%20PRESUPUESTAL%2031%20DICIEMBRE%20DE%202023(CIER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Apropiación"/>
      <sheetName val="Compromisos"/>
      <sheetName val="Graficos"/>
      <sheetName val="DIRJURIDICA"/>
      <sheetName val="INFRAESTRUCTURA"/>
      <sheetName val="GAS GEN"/>
      <sheetName val="OFISISTEMAS"/>
      <sheetName val="SECREGRAL"/>
      <sheetName val="AFROS"/>
      <sheetName val="INDIGENAS"/>
      <sheetName val="DEMOCRACIA"/>
      <sheetName val="GOBERNABI"/>
      <sheetName val="CONSULPREVIA"/>
      <sheetName val="DERHUMANOS"/>
      <sheetName val="Reporte"/>
      <sheetName val="TOTAL"/>
    </sheetNames>
    <sheetDataSet>
      <sheetData sheetId="0">
        <row r="2">
          <cell r="A2" t="str">
            <v>COOPERACION</v>
          </cell>
          <cell r="D2" t="str">
            <v>Inversión</v>
          </cell>
          <cell r="E2" t="str">
            <v>Vice Ministerio Interior</v>
          </cell>
          <cell r="F2" t="str">
            <v>Si</v>
          </cell>
          <cell r="G2" t="str">
            <v>Ene</v>
          </cell>
          <cell r="I2" t="str">
            <v>Gastos de Personal</v>
          </cell>
          <cell r="L2">
            <v>1</v>
          </cell>
          <cell r="M2">
            <v>2010</v>
          </cell>
        </row>
        <row r="3">
          <cell r="A3" t="str">
            <v>DACN</v>
          </cell>
          <cell r="D3" t="str">
            <v>Funcionamiento</v>
          </cell>
          <cell r="E3" t="str">
            <v>Vice Ministerio Justicia</v>
          </cell>
          <cell r="G3" t="str">
            <v>Feb</v>
          </cell>
          <cell r="I3" t="str">
            <v>Gastos Generales</v>
          </cell>
          <cell r="L3">
            <v>2</v>
          </cell>
          <cell r="M3">
            <v>2011</v>
          </cell>
        </row>
        <row r="4">
          <cell r="A4" t="str">
            <v>DAI</v>
          </cell>
          <cell r="E4" t="str">
            <v>Secretaría General</v>
          </cell>
          <cell r="G4" t="str">
            <v>Mar</v>
          </cell>
          <cell r="I4" t="str">
            <v>Transferencias</v>
          </cell>
          <cell r="L4">
            <v>3</v>
          </cell>
          <cell r="M4">
            <v>2012</v>
          </cell>
        </row>
        <row r="5">
          <cell r="A5" t="str">
            <v>DAJ</v>
          </cell>
          <cell r="G5" t="str">
            <v>Abr</v>
          </cell>
          <cell r="I5" t="str">
            <v>Inversión</v>
          </cell>
          <cell r="L5">
            <v>4</v>
          </cell>
          <cell r="M5">
            <v>2013</v>
          </cell>
        </row>
        <row r="6">
          <cell r="A6" t="str">
            <v>DDPC</v>
          </cell>
          <cell r="G6" t="str">
            <v>May</v>
          </cell>
          <cell r="L6">
            <v>5</v>
          </cell>
          <cell r="M6">
            <v>2014</v>
          </cell>
        </row>
        <row r="7">
          <cell r="A7" t="str">
            <v>DGR</v>
          </cell>
          <cell r="G7" t="str">
            <v>Jun</v>
          </cell>
          <cell r="L7">
            <v>6</v>
          </cell>
          <cell r="M7">
            <v>2015</v>
          </cell>
        </row>
        <row r="8">
          <cell r="A8" t="str">
            <v>DGT</v>
          </cell>
          <cell r="G8" t="str">
            <v>Jul</v>
          </cell>
          <cell r="L8">
            <v>7</v>
          </cell>
          <cell r="M8">
            <v>2016</v>
          </cell>
        </row>
        <row r="9">
          <cell r="A9" t="str">
            <v>DHH</v>
          </cell>
          <cell r="G9" t="str">
            <v>Ago</v>
          </cell>
          <cell r="L9">
            <v>8</v>
          </cell>
        </row>
        <row r="10">
          <cell r="A10" t="str">
            <v>DIJ</v>
          </cell>
          <cell r="G10" t="str">
            <v>Sep</v>
          </cell>
          <cell r="L10">
            <v>9</v>
          </cell>
        </row>
        <row r="11">
          <cell r="A11" t="str">
            <v>DIN</v>
          </cell>
          <cell r="G11" t="str">
            <v>Oct</v>
          </cell>
          <cell r="L11">
            <v>10</v>
          </cell>
        </row>
        <row r="12">
          <cell r="A12" t="str">
            <v>DJE</v>
          </cell>
          <cell r="G12" t="str">
            <v>Nov</v>
          </cell>
          <cell r="L12">
            <v>11</v>
          </cell>
        </row>
        <row r="13">
          <cell r="A13" t="str">
            <v>DJFD</v>
          </cell>
          <cell r="G13" t="str">
            <v>Dic</v>
          </cell>
          <cell r="L13">
            <v>12</v>
          </cell>
        </row>
        <row r="14">
          <cell r="A14" t="str">
            <v>DJT</v>
          </cell>
          <cell r="L14">
            <v>13</v>
          </cell>
        </row>
        <row r="15">
          <cell r="A15" t="str">
            <v>DNDA</v>
          </cell>
          <cell r="L15">
            <v>14</v>
          </cell>
        </row>
        <row r="16">
          <cell r="A16" t="str">
            <v>DNE</v>
          </cell>
          <cell r="L16">
            <v>15</v>
          </cell>
        </row>
        <row r="17">
          <cell r="A17" t="str">
            <v>DOJ</v>
          </cell>
          <cell r="L17">
            <v>16</v>
          </cell>
        </row>
        <row r="18">
          <cell r="A18" t="str">
            <v>DPCP</v>
          </cell>
          <cell r="L18">
            <v>17</v>
          </cell>
        </row>
        <row r="19">
          <cell r="A19" t="str">
            <v>DPLD</v>
          </cell>
          <cell r="L19">
            <v>18</v>
          </cell>
        </row>
        <row r="20">
          <cell r="A20" t="str">
            <v>FPFD</v>
          </cell>
          <cell r="L20">
            <v>19</v>
          </cell>
        </row>
        <row r="21">
          <cell r="A21" t="str">
            <v>GGA</v>
          </cell>
          <cell r="L21">
            <v>20</v>
          </cell>
        </row>
        <row r="22">
          <cell r="A22" t="str">
            <v>GCP</v>
          </cell>
        </row>
        <row r="23">
          <cell r="A23" t="str">
            <v>GGH</v>
          </cell>
          <cell r="L23">
            <v>21</v>
          </cell>
        </row>
        <row r="24">
          <cell r="A24" t="str">
            <v>IMPRENTA</v>
          </cell>
          <cell r="L24">
            <v>22</v>
          </cell>
        </row>
        <row r="25">
          <cell r="A25" t="str">
            <v>INPEC</v>
          </cell>
          <cell r="L25">
            <v>23</v>
          </cell>
        </row>
        <row r="26">
          <cell r="A26" t="str">
            <v>NASAKIWE</v>
          </cell>
          <cell r="L26">
            <v>24</v>
          </cell>
        </row>
        <row r="27">
          <cell r="A27" t="str">
            <v>OAL</v>
          </cell>
          <cell r="L27">
            <v>25</v>
          </cell>
        </row>
        <row r="28">
          <cell r="A28" t="str">
            <v>OAP</v>
          </cell>
          <cell r="L28">
            <v>26</v>
          </cell>
        </row>
        <row r="29">
          <cell r="A29" t="str">
            <v>OIP</v>
          </cell>
        </row>
        <row r="30">
          <cell r="A30" t="str">
            <v>OCI</v>
          </cell>
          <cell r="L30">
            <v>27</v>
          </cell>
        </row>
        <row r="31">
          <cell r="A31" t="str">
            <v>ORGINT</v>
          </cell>
          <cell r="L31">
            <v>28</v>
          </cell>
        </row>
        <row r="32">
          <cell r="A32" t="str">
            <v>OSI</v>
          </cell>
          <cell r="L32">
            <v>29</v>
          </cell>
        </row>
        <row r="33">
          <cell r="A33" t="str">
            <v>Programa</v>
          </cell>
          <cell r="L33">
            <v>30</v>
          </cell>
        </row>
        <row r="34">
          <cell r="A34" t="str">
            <v>SECGRAL</v>
          </cell>
          <cell r="L34">
            <v>31</v>
          </cell>
        </row>
        <row r="35">
          <cell r="A35" t="str">
            <v>SNR</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Dependencia o entidad"/>
    </sheetNames>
    <sheetDataSet>
      <sheetData sheetId="0">
        <row r="2">
          <cell r="L2">
            <v>40209</v>
          </cell>
        </row>
        <row r="3">
          <cell r="L3">
            <v>40237</v>
          </cell>
        </row>
        <row r="4">
          <cell r="L4">
            <v>40268</v>
          </cell>
        </row>
        <row r="5">
          <cell r="L5">
            <v>40298</v>
          </cell>
        </row>
        <row r="6">
          <cell r="L6">
            <v>40329</v>
          </cell>
        </row>
        <row r="7">
          <cell r="L7">
            <v>40359</v>
          </cell>
        </row>
        <row r="8">
          <cell r="L8">
            <v>40390</v>
          </cell>
        </row>
        <row r="9">
          <cell r="L9">
            <v>40421</v>
          </cell>
        </row>
        <row r="10">
          <cell r="L10">
            <v>40451</v>
          </cell>
        </row>
        <row r="11">
          <cell r="L11">
            <v>40482</v>
          </cell>
        </row>
        <row r="12">
          <cell r="L12">
            <v>40512</v>
          </cell>
        </row>
        <row r="13">
          <cell r="L13">
            <v>40543</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NASLISTA"/>
      <sheetName val="Hoja2"/>
      <sheetName val="EjecuPresupuestal"/>
      <sheetName val="VICE REL. POLÍTICAS"/>
      <sheetName val="DESPACHO DEL MINISTRO "/>
      <sheetName val="SECRE. GENERAL"/>
      <sheetName val="SISTEMA DE REGALIAS"/>
      <sheetName val="DIRECCIONES"/>
      <sheetName val="CUENTAS"/>
      <sheetName val="base"/>
      <sheetName val="SENTENCIA"/>
      <sheetName val="Hoja1"/>
    </sheetNames>
    <sheetDataSet>
      <sheetData sheetId="0"/>
      <sheetData sheetId="1"/>
      <sheetData sheetId="2"/>
      <sheetData sheetId="3">
        <row r="10">
          <cell r="E10">
            <v>19655392846</v>
          </cell>
        </row>
      </sheetData>
      <sheetData sheetId="4">
        <row r="10">
          <cell r="E10">
            <v>9500000000</v>
          </cell>
        </row>
      </sheetData>
      <sheetData sheetId="5">
        <row r="10">
          <cell r="E10">
            <v>375519136600</v>
          </cell>
        </row>
      </sheetData>
      <sheetData sheetId="6"/>
      <sheetData sheetId="7"/>
      <sheetData sheetId="8"/>
      <sheetData sheetId="9">
        <row r="5">
          <cell r="G5" t="str">
            <v>A</v>
          </cell>
          <cell r="H5" t="str">
            <v>01</v>
          </cell>
          <cell r="I5" t="str">
            <v>01</v>
          </cell>
          <cell r="J5" t="str">
            <v>01</v>
          </cell>
          <cell r="K5"/>
          <cell r="L5"/>
          <cell r="M5"/>
          <cell r="N5"/>
          <cell r="O5"/>
          <cell r="P5" t="str">
            <v>Nación</v>
          </cell>
          <cell r="Q5" t="str">
            <v>10</v>
          </cell>
          <cell r="R5" t="str">
            <v>CSF</v>
          </cell>
          <cell r="S5" t="str">
            <v>SALARIO</v>
          </cell>
          <cell r="T5">
            <v>21478100000</v>
          </cell>
          <cell r="U5">
            <v>0</v>
          </cell>
          <cell r="V5">
            <v>245459864</v>
          </cell>
          <cell r="W5">
            <v>21232640136</v>
          </cell>
          <cell r="X5">
            <v>0</v>
          </cell>
          <cell r="Y5">
            <v>11251664332.9</v>
          </cell>
          <cell r="Z5">
            <v>9980975803.1000004</v>
          </cell>
          <cell r="AA5">
            <v>1541959922</v>
          </cell>
          <cell r="AB5">
            <v>1541959922</v>
          </cell>
          <cell r="AC5">
            <v>1541959922</v>
          </cell>
          <cell r="AD5">
            <v>1533240417</v>
          </cell>
        </row>
        <row r="6">
          <cell r="G6" t="str">
            <v>A</v>
          </cell>
          <cell r="H6" t="str">
            <v>01</v>
          </cell>
          <cell r="I6" t="str">
            <v>01</v>
          </cell>
          <cell r="J6" t="str">
            <v>02</v>
          </cell>
          <cell r="K6"/>
          <cell r="L6"/>
          <cell r="M6"/>
          <cell r="N6"/>
          <cell r="O6"/>
          <cell r="P6" t="str">
            <v>Nación</v>
          </cell>
          <cell r="Q6" t="str">
            <v>10</v>
          </cell>
          <cell r="R6" t="str">
            <v>CSF</v>
          </cell>
          <cell r="S6" t="str">
            <v>CONTRIBUCIONES INHERENTES A LA NÓMINA</v>
          </cell>
          <cell r="T6">
            <v>7523200000</v>
          </cell>
          <cell r="U6">
            <v>0</v>
          </cell>
          <cell r="V6">
            <v>79957883</v>
          </cell>
          <cell r="W6">
            <v>7443242117</v>
          </cell>
          <cell r="X6">
            <v>0</v>
          </cell>
          <cell r="Y6">
            <v>398324526.10000002</v>
          </cell>
          <cell r="Z6">
            <v>7044917590.8999996</v>
          </cell>
          <cell r="AA6">
            <v>10524700</v>
          </cell>
          <cell r="AB6">
            <v>10524700</v>
          </cell>
          <cell r="AC6">
            <v>10524700</v>
          </cell>
          <cell r="AD6">
            <v>10524700</v>
          </cell>
        </row>
        <row r="7">
          <cell r="G7" t="str">
            <v>A</v>
          </cell>
          <cell r="H7" t="str">
            <v>01</v>
          </cell>
          <cell r="I7" t="str">
            <v>01</v>
          </cell>
          <cell r="J7" t="str">
            <v>03</v>
          </cell>
          <cell r="K7"/>
          <cell r="L7"/>
          <cell r="M7"/>
          <cell r="N7"/>
          <cell r="O7"/>
          <cell r="P7" t="str">
            <v>Nación</v>
          </cell>
          <cell r="Q7" t="str">
            <v>10</v>
          </cell>
          <cell r="R7" t="str">
            <v>CSF</v>
          </cell>
          <cell r="S7" t="str">
            <v>REMUNERACIONES NO CONSTITUTIVAS DE FACTOR SALARIAL</v>
          </cell>
          <cell r="T7">
            <v>3098000000</v>
          </cell>
          <cell r="U7">
            <v>0</v>
          </cell>
          <cell r="V7">
            <v>140119082</v>
          </cell>
          <cell r="W7">
            <v>2957880918</v>
          </cell>
          <cell r="X7">
            <v>0</v>
          </cell>
          <cell r="Y7">
            <v>1544492283</v>
          </cell>
          <cell r="Z7">
            <v>1413388635</v>
          </cell>
          <cell r="AA7">
            <v>200425862</v>
          </cell>
          <cell r="AB7">
            <v>200425862</v>
          </cell>
          <cell r="AC7">
            <v>200425862</v>
          </cell>
          <cell r="AD7">
            <v>192480251</v>
          </cell>
        </row>
        <row r="8">
          <cell r="G8" t="str">
            <v>A</v>
          </cell>
          <cell r="H8" t="str">
            <v>02</v>
          </cell>
          <cell r="I8" t="str">
            <v>01</v>
          </cell>
          <cell r="J8"/>
          <cell r="K8"/>
          <cell r="L8"/>
          <cell r="M8"/>
          <cell r="N8"/>
          <cell r="O8"/>
          <cell r="P8" t="str">
            <v>Nación</v>
          </cell>
          <cell r="Q8" t="str">
            <v>10</v>
          </cell>
          <cell r="R8" t="str">
            <v>CSF</v>
          </cell>
          <cell r="S8" t="str">
            <v>ADQUISICIÓN DE ACTIVOS NO FINANCIEROS</v>
          </cell>
          <cell r="T8">
            <v>33000000</v>
          </cell>
          <cell r="U8">
            <v>0</v>
          </cell>
          <cell r="V8">
            <v>0</v>
          </cell>
          <cell r="W8">
            <v>33000000</v>
          </cell>
          <cell r="X8">
            <v>0</v>
          </cell>
          <cell r="Y8">
            <v>15000000</v>
          </cell>
          <cell r="Z8">
            <v>18000000</v>
          </cell>
          <cell r="AA8">
            <v>0</v>
          </cell>
          <cell r="AB8">
            <v>0</v>
          </cell>
          <cell r="AC8">
            <v>0</v>
          </cell>
          <cell r="AD8">
            <v>0</v>
          </cell>
        </row>
        <row r="9">
          <cell r="G9" t="str">
            <v>A</v>
          </cell>
          <cell r="H9" t="str">
            <v>02</v>
          </cell>
          <cell r="I9" t="str">
            <v>02</v>
          </cell>
          <cell r="J9"/>
          <cell r="K9"/>
          <cell r="L9"/>
          <cell r="M9"/>
          <cell r="N9"/>
          <cell r="O9"/>
          <cell r="P9" t="str">
            <v>Nación</v>
          </cell>
          <cell r="Q9" t="str">
            <v>10</v>
          </cell>
          <cell r="R9" t="str">
            <v>CSF</v>
          </cell>
          <cell r="S9" t="str">
            <v>ADQUISICIONES DIFERENTES DE ACTIVOS</v>
          </cell>
          <cell r="T9">
            <v>7322600000</v>
          </cell>
          <cell r="U9">
            <v>100000000</v>
          </cell>
          <cell r="V9">
            <v>0</v>
          </cell>
          <cell r="W9">
            <v>7422600000</v>
          </cell>
          <cell r="X9">
            <v>0</v>
          </cell>
          <cell r="Y9">
            <v>5194900613.4399996</v>
          </cell>
          <cell r="Z9">
            <v>2227699386.5599999</v>
          </cell>
          <cell r="AA9">
            <v>2235553904.4400001</v>
          </cell>
          <cell r="AB9">
            <v>123407133</v>
          </cell>
          <cell r="AC9">
            <v>123407133</v>
          </cell>
          <cell r="AD9">
            <v>123407133</v>
          </cell>
        </row>
        <row r="10">
          <cell r="G10" t="str">
            <v>A</v>
          </cell>
          <cell r="H10" t="str">
            <v>03</v>
          </cell>
          <cell r="I10" t="str">
            <v>03</v>
          </cell>
          <cell r="J10" t="str">
            <v>01</v>
          </cell>
          <cell r="K10" t="str">
            <v>009</v>
          </cell>
          <cell r="L10"/>
          <cell r="M10"/>
          <cell r="N10"/>
          <cell r="O10"/>
          <cell r="P10" t="str">
            <v>Nación</v>
          </cell>
          <cell r="Q10" t="str">
            <v>10</v>
          </cell>
          <cell r="R10" t="str">
            <v>CSF</v>
          </cell>
          <cell r="S10" t="str">
            <v>PROGRAMA DE PROTECCION A PERSONAS QUE SE ENCUENTRAN EN SITUACION DE RIESGO CONTRA SU VIDA, INTEGRIDAD, SEGURIDAD O LIBERTAD, POR CAUSAS RELACIONADAS CON LA VIOLENCIA EN COLOMBIA</v>
          </cell>
          <cell r="T10">
            <v>3000000000</v>
          </cell>
          <cell r="U10">
            <v>0</v>
          </cell>
          <cell r="V10">
            <v>0</v>
          </cell>
          <cell r="W10">
            <v>3000000000</v>
          </cell>
          <cell r="X10">
            <v>0</v>
          </cell>
          <cell r="Y10">
            <v>1058099101</v>
          </cell>
          <cell r="Z10">
            <v>1941900899</v>
          </cell>
          <cell r="AA10">
            <v>444065831.67000002</v>
          </cell>
          <cell r="AB10">
            <v>0</v>
          </cell>
          <cell r="AC10">
            <v>0</v>
          </cell>
          <cell r="AD10">
            <v>0</v>
          </cell>
        </row>
        <row r="11">
          <cell r="G11" t="str">
            <v>A</v>
          </cell>
          <cell r="H11" t="str">
            <v>03</v>
          </cell>
          <cell r="I11" t="str">
            <v>03</v>
          </cell>
          <cell r="J11" t="str">
            <v>01</v>
          </cell>
          <cell r="K11" t="str">
            <v>031</v>
          </cell>
          <cell r="L11"/>
          <cell r="M11"/>
          <cell r="N11"/>
          <cell r="O11"/>
          <cell r="P11" t="str">
            <v>Nación</v>
          </cell>
          <cell r="Q11" t="str">
            <v>10</v>
          </cell>
          <cell r="R11" t="str">
            <v>CSF</v>
          </cell>
          <cell r="S11" t="str">
            <v>APOYO COMITÉ INTERINSTITUCIONAL DE ALERTAS TEMPRANAS CIAT SENTENCIA T-025 DE 2004.</v>
          </cell>
          <cell r="T11">
            <v>280000000</v>
          </cell>
          <cell r="U11">
            <v>0</v>
          </cell>
          <cell r="V11">
            <v>0</v>
          </cell>
          <cell r="W11">
            <v>280000000</v>
          </cell>
          <cell r="X11">
            <v>0</v>
          </cell>
          <cell r="Y11">
            <v>277700000</v>
          </cell>
          <cell r="Z11">
            <v>2300000</v>
          </cell>
          <cell r="AA11">
            <v>6024712</v>
          </cell>
          <cell r="AB11">
            <v>737551</v>
          </cell>
          <cell r="AC11">
            <v>737551</v>
          </cell>
          <cell r="AD11">
            <v>737551</v>
          </cell>
        </row>
        <row r="12">
          <cell r="G12" t="str">
            <v>A</v>
          </cell>
          <cell r="H12" t="str">
            <v>03</v>
          </cell>
          <cell r="I12" t="str">
            <v>03</v>
          </cell>
          <cell r="J12" t="str">
            <v>01</v>
          </cell>
          <cell r="K12" t="str">
            <v>031</v>
          </cell>
          <cell r="L12"/>
          <cell r="M12"/>
          <cell r="N12"/>
          <cell r="O12"/>
          <cell r="P12" t="str">
            <v>Nación</v>
          </cell>
          <cell r="Q12" t="str">
            <v>16</v>
          </cell>
          <cell r="R12" t="str">
            <v>CSF</v>
          </cell>
          <cell r="S12" t="str">
            <v>APOYO COMITÉ INTERINSTITUCIONAL DE ALERTAS TEMPRANAS CIAT SENTENCIA T-025 DE 2004.</v>
          </cell>
          <cell r="T12">
            <v>257900000</v>
          </cell>
          <cell r="U12">
            <v>0</v>
          </cell>
          <cell r="V12">
            <v>0</v>
          </cell>
          <cell r="W12">
            <v>257900000</v>
          </cell>
          <cell r="X12">
            <v>0</v>
          </cell>
          <cell r="Y12">
            <v>212847943</v>
          </cell>
          <cell r="Z12">
            <v>45052057</v>
          </cell>
          <cell r="AA12">
            <v>7162943</v>
          </cell>
          <cell r="AB12">
            <v>0</v>
          </cell>
          <cell r="AC12">
            <v>0</v>
          </cell>
          <cell r="AD12">
            <v>0</v>
          </cell>
        </row>
        <row r="13">
          <cell r="G13" t="str">
            <v>A</v>
          </cell>
          <cell r="H13" t="str">
            <v>03</v>
          </cell>
          <cell r="I13" t="str">
            <v>03</v>
          </cell>
          <cell r="J13" t="str">
            <v>01</v>
          </cell>
          <cell r="K13" t="str">
            <v>032</v>
          </cell>
          <cell r="L13"/>
          <cell r="M13"/>
          <cell r="N13"/>
          <cell r="O13"/>
          <cell r="P13" t="str">
            <v>Nación</v>
          </cell>
          <cell r="Q13" t="str">
            <v>16</v>
          </cell>
          <cell r="R13" t="str">
            <v>CSF</v>
          </cell>
          <cell r="S13" t="str">
            <v>FONDO NACIONAL DE SEGURIDAD Y CONVIVENCIA CIUDADANA -FONSECON</v>
          </cell>
          <cell r="T13">
            <v>250000000000</v>
          </cell>
          <cell r="U13">
            <v>0</v>
          </cell>
          <cell r="V13">
            <v>0</v>
          </cell>
          <cell r="W13">
            <v>250000000000</v>
          </cell>
          <cell r="X13">
            <v>0</v>
          </cell>
          <cell r="Y13">
            <v>155379869554</v>
          </cell>
          <cell r="Z13">
            <v>94620130446</v>
          </cell>
          <cell r="AA13">
            <v>153160595983.79999</v>
          </cell>
          <cell r="AB13">
            <v>374842212.80000001</v>
          </cell>
          <cell r="AC13">
            <v>374842212.80000001</v>
          </cell>
          <cell r="AD13">
            <v>287820000</v>
          </cell>
        </row>
        <row r="14">
          <cell r="G14" t="str">
            <v>A</v>
          </cell>
          <cell r="H14" t="str">
            <v>03</v>
          </cell>
          <cell r="I14" t="str">
            <v>03</v>
          </cell>
          <cell r="J14" t="str">
            <v>01</v>
          </cell>
          <cell r="K14" t="str">
            <v>033</v>
          </cell>
          <cell r="L14"/>
          <cell r="M14"/>
          <cell r="N14"/>
          <cell r="O14"/>
          <cell r="P14" t="str">
            <v>Nación</v>
          </cell>
          <cell r="Q14" t="str">
            <v>10</v>
          </cell>
          <cell r="R14" t="str">
            <v>CSF</v>
          </cell>
          <cell r="S14" t="str">
            <v>FONDO NACIONAL PARA LA LUCHA CONTRA LA TRATA DE PERSONAS. LEY 985 DE 2005 Y DECRETO 4319 DE 2006</v>
          </cell>
          <cell r="T14">
            <v>123900000</v>
          </cell>
          <cell r="U14">
            <v>0</v>
          </cell>
          <cell r="V14">
            <v>0</v>
          </cell>
          <cell r="W14">
            <v>123900000</v>
          </cell>
          <cell r="X14">
            <v>0</v>
          </cell>
          <cell r="Y14">
            <v>123900000</v>
          </cell>
          <cell r="Z14">
            <v>0</v>
          </cell>
          <cell r="AA14">
            <v>0</v>
          </cell>
          <cell r="AB14">
            <v>0</v>
          </cell>
          <cell r="AC14">
            <v>0</v>
          </cell>
          <cell r="AD14">
            <v>0</v>
          </cell>
        </row>
        <row r="15">
          <cell r="G15" t="str">
            <v>A</v>
          </cell>
          <cell r="H15" t="str">
            <v>03</v>
          </cell>
          <cell r="I15" t="str">
            <v>03</v>
          </cell>
          <cell r="J15" t="str">
            <v>01</v>
          </cell>
          <cell r="K15" t="str">
            <v>034</v>
          </cell>
          <cell r="L15"/>
          <cell r="M15"/>
          <cell r="N15"/>
          <cell r="O15"/>
          <cell r="P15" t="str">
            <v>Nación</v>
          </cell>
          <cell r="Q15" t="str">
            <v>10</v>
          </cell>
          <cell r="R15" t="str">
            <v>CSF</v>
          </cell>
          <cell r="S15" t="str">
            <v>FORTALECIMIENTO A LA CONSULTA PREVIA. CONVENIO 169 OIT, LEY 21 DE 1991, LEY 70 DE 1993</v>
          </cell>
          <cell r="T15">
            <v>6800000000</v>
          </cell>
          <cell r="U15">
            <v>0</v>
          </cell>
          <cell r="V15">
            <v>6800000000</v>
          </cell>
          <cell r="W15">
            <v>0</v>
          </cell>
          <cell r="X15">
            <v>0</v>
          </cell>
          <cell r="Y15">
            <v>0</v>
          </cell>
          <cell r="Z15">
            <v>0</v>
          </cell>
          <cell r="AA15">
            <v>0</v>
          </cell>
          <cell r="AB15">
            <v>0</v>
          </cell>
          <cell r="AC15">
            <v>0</v>
          </cell>
          <cell r="AD15">
            <v>0</v>
          </cell>
        </row>
        <row r="16">
          <cell r="G16" t="str">
            <v>A</v>
          </cell>
          <cell r="H16" t="str">
            <v>03</v>
          </cell>
          <cell r="I16" t="str">
            <v>03</v>
          </cell>
          <cell r="J16" t="str">
            <v>01</v>
          </cell>
          <cell r="K16" t="str">
            <v>034</v>
          </cell>
          <cell r="L16"/>
          <cell r="M16"/>
          <cell r="N16"/>
          <cell r="O16"/>
          <cell r="P16" t="str">
            <v>Nación</v>
          </cell>
          <cell r="Q16" t="str">
            <v>16</v>
          </cell>
          <cell r="R16" t="str">
            <v>CSF</v>
          </cell>
          <cell r="S16" t="str">
            <v>FORTALECIMIENTO A LA CONSULTA PREVIA. CONVENIO 169 OIT, LEY 21 DE 1991, LEY 70 DE 1993</v>
          </cell>
          <cell r="T16">
            <v>9682100000</v>
          </cell>
          <cell r="U16">
            <v>0</v>
          </cell>
          <cell r="V16">
            <v>9682100000</v>
          </cell>
          <cell r="W16">
            <v>0</v>
          </cell>
          <cell r="X16">
            <v>0</v>
          </cell>
          <cell r="Y16">
            <v>0</v>
          </cell>
          <cell r="Z16">
            <v>0</v>
          </cell>
          <cell r="AA16">
            <v>0</v>
          </cell>
          <cell r="AB16">
            <v>0</v>
          </cell>
          <cell r="AC16">
            <v>0</v>
          </cell>
          <cell r="AD16">
            <v>0</v>
          </cell>
        </row>
        <row r="17">
          <cell r="G17" t="str">
            <v>A</v>
          </cell>
          <cell r="H17" t="str">
            <v>03</v>
          </cell>
          <cell r="I17" t="str">
            <v>03</v>
          </cell>
          <cell r="J17" t="str">
            <v>01</v>
          </cell>
          <cell r="K17" t="str">
            <v>035</v>
          </cell>
          <cell r="L17"/>
          <cell r="M17"/>
          <cell r="N17"/>
          <cell r="O17"/>
          <cell r="P17" t="str">
            <v>Nación</v>
          </cell>
          <cell r="Q17" t="str">
            <v>10</v>
          </cell>
          <cell r="R17" t="str">
            <v>CSF</v>
          </cell>
          <cell r="S17" t="str">
            <v>FORTALECIMIENTO A LA GESTION TERRITORIAL Y BUEN GOBIERNO LOCAL</v>
          </cell>
          <cell r="T17">
            <v>2878400000</v>
          </cell>
          <cell r="U17">
            <v>0</v>
          </cell>
          <cell r="V17">
            <v>0</v>
          </cell>
          <cell r="W17">
            <v>2878400000</v>
          </cell>
          <cell r="X17">
            <v>0</v>
          </cell>
          <cell r="Y17">
            <v>2554691678</v>
          </cell>
          <cell r="Z17">
            <v>323708322</v>
          </cell>
          <cell r="AA17">
            <v>1274515924</v>
          </cell>
          <cell r="AB17">
            <v>0</v>
          </cell>
          <cell r="AC17">
            <v>0</v>
          </cell>
          <cell r="AD17">
            <v>0</v>
          </cell>
        </row>
        <row r="18">
          <cell r="G18" t="str">
            <v>A</v>
          </cell>
          <cell r="H18" t="str">
            <v>03</v>
          </cell>
          <cell r="I18" t="str">
            <v>03</v>
          </cell>
          <cell r="J18" t="str">
            <v>01</v>
          </cell>
          <cell r="K18" t="str">
            <v>035</v>
          </cell>
          <cell r="L18"/>
          <cell r="M18"/>
          <cell r="N18"/>
          <cell r="O18"/>
          <cell r="P18" t="str">
            <v>Nación</v>
          </cell>
          <cell r="Q18" t="str">
            <v>16</v>
          </cell>
          <cell r="R18" t="str">
            <v>CSF</v>
          </cell>
          <cell r="S18" t="str">
            <v>FORTALECIMIENTO A LA GESTION TERRITORIAL Y BUEN GOBIERNO LOCAL</v>
          </cell>
          <cell r="T18">
            <v>3533600000</v>
          </cell>
          <cell r="U18">
            <v>0</v>
          </cell>
          <cell r="V18">
            <v>0</v>
          </cell>
          <cell r="W18">
            <v>3533600000</v>
          </cell>
          <cell r="X18">
            <v>0</v>
          </cell>
          <cell r="Y18">
            <v>1421214204</v>
          </cell>
          <cell r="Z18">
            <v>2112385796</v>
          </cell>
          <cell r="AA18">
            <v>194008554</v>
          </cell>
          <cell r="AB18">
            <v>2566157</v>
          </cell>
          <cell r="AC18">
            <v>2566157</v>
          </cell>
          <cell r="AD18">
            <v>0</v>
          </cell>
        </row>
        <row r="19">
          <cell r="G19" t="str">
            <v>A</v>
          </cell>
          <cell r="H19" t="str">
            <v>03</v>
          </cell>
          <cell r="I19" t="str">
            <v>03</v>
          </cell>
          <cell r="J19" t="str">
            <v>01</v>
          </cell>
          <cell r="K19" t="str">
            <v>039</v>
          </cell>
          <cell r="L19"/>
          <cell r="M19"/>
          <cell r="N19"/>
          <cell r="O19"/>
          <cell r="P19" t="str">
            <v>Nación</v>
          </cell>
          <cell r="Q19" t="str">
            <v>10</v>
          </cell>
          <cell r="R19" t="str">
            <v>CSF</v>
          </cell>
          <cell r="S19" t="str">
            <v>IMPLEMENTACION LEY 985/05 SOBRE TRATA DE PERSONAS</v>
          </cell>
          <cell r="T19">
            <v>2324600000</v>
          </cell>
          <cell r="U19">
            <v>0</v>
          </cell>
          <cell r="V19">
            <v>0</v>
          </cell>
          <cell r="W19">
            <v>2324600000</v>
          </cell>
          <cell r="X19">
            <v>0</v>
          </cell>
          <cell r="Y19">
            <v>681743723</v>
          </cell>
          <cell r="Z19">
            <v>1642856277</v>
          </cell>
          <cell r="AA19">
            <v>79831456</v>
          </cell>
          <cell r="AB19">
            <v>0</v>
          </cell>
          <cell r="AC19">
            <v>0</v>
          </cell>
          <cell r="AD19">
            <v>0</v>
          </cell>
        </row>
        <row r="20">
          <cell r="G20" t="str">
            <v>A</v>
          </cell>
          <cell r="H20" t="str">
            <v>03</v>
          </cell>
          <cell r="I20" t="str">
            <v>03</v>
          </cell>
          <cell r="J20" t="str">
            <v>01</v>
          </cell>
          <cell r="K20" t="str">
            <v>053</v>
          </cell>
          <cell r="L20"/>
          <cell r="M20"/>
          <cell r="N20"/>
          <cell r="O20"/>
          <cell r="P20" t="str">
            <v>Nación</v>
          </cell>
          <cell r="Q20" t="str">
            <v>10</v>
          </cell>
          <cell r="R20" t="str">
            <v>CSF</v>
          </cell>
          <cell r="S20" t="str">
            <v>FONDO DE PROTECCIÓN DE JUSTICIA. DECRETO 1890/99 Y DECRETO 200/03</v>
          </cell>
          <cell r="T20">
            <v>176800000</v>
          </cell>
          <cell r="U20">
            <v>0</v>
          </cell>
          <cell r="V20">
            <v>0</v>
          </cell>
          <cell r="W20">
            <v>176800000</v>
          </cell>
          <cell r="X20">
            <v>0</v>
          </cell>
          <cell r="Y20">
            <v>0</v>
          </cell>
          <cell r="Z20">
            <v>176800000</v>
          </cell>
          <cell r="AA20">
            <v>0</v>
          </cell>
          <cell r="AB20">
            <v>0</v>
          </cell>
          <cell r="AC20">
            <v>0</v>
          </cell>
          <cell r="AD20">
            <v>0</v>
          </cell>
        </row>
        <row r="21">
          <cell r="G21" t="str">
            <v>A</v>
          </cell>
          <cell r="H21" t="str">
            <v>03</v>
          </cell>
          <cell r="I21" t="str">
            <v>03</v>
          </cell>
          <cell r="J21" t="str">
            <v>01</v>
          </cell>
          <cell r="K21" t="str">
            <v>999</v>
          </cell>
          <cell r="L21"/>
          <cell r="M21"/>
          <cell r="N21"/>
          <cell r="O21"/>
          <cell r="P21" t="str">
            <v>Nación</v>
          </cell>
          <cell r="Q21" t="str">
            <v>10</v>
          </cell>
          <cell r="R21" t="str">
            <v>CSF</v>
          </cell>
          <cell r="S21" t="str">
            <v>OTRAS TRANSFERENCIAS - DISTRIBUCIÓN PREVIO CONCEPTO DGPPN</v>
          </cell>
          <cell r="T21">
            <v>2000000000</v>
          </cell>
          <cell r="U21">
            <v>0</v>
          </cell>
          <cell r="V21">
            <v>0</v>
          </cell>
          <cell r="W21">
            <v>2000000000</v>
          </cell>
          <cell r="X21">
            <v>2000000000</v>
          </cell>
          <cell r="Y21">
            <v>0</v>
          </cell>
          <cell r="Z21">
            <v>0</v>
          </cell>
          <cell r="AA21">
            <v>0</v>
          </cell>
          <cell r="AB21">
            <v>0</v>
          </cell>
          <cell r="AC21">
            <v>0</v>
          </cell>
          <cell r="AD21">
            <v>0</v>
          </cell>
        </row>
        <row r="22">
          <cell r="G22" t="str">
            <v>A</v>
          </cell>
          <cell r="H22" t="str">
            <v>03</v>
          </cell>
          <cell r="I22" t="str">
            <v>03</v>
          </cell>
          <cell r="J22" t="str">
            <v>01</v>
          </cell>
          <cell r="K22" t="str">
            <v>999</v>
          </cell>
          <cell r="L22"/>
          <cell r="M22"/>
          <cell r="N22"/>
          <cell r="O22"/>
          <cell r="P22" t="str">
            <v>Nación</v>
          </cell>
          <cell r="Q22" t="str">
            <v>16</v>
          </cell>
          <cell r="R22" t="str">
            <v>CSF</v>
          </cell>
          <cell r="S22" t="str">
            <v>OTRAS TRANSFERENCIAS - DISTRIBUCIÓN PREVIO CONCEPTO DGPPN</v>
          </cell>
          <cell r="T22">
            <v>35602423429</v>
          </cell>
          <cell r="U22">
            <v>0</v>
          </cell>
          <cell r="V22">
            <v>0</v>
          </cell>
          <cell r="W22">
            <v>35602423429</v>
          </cell>
          <cell r="X22">
            <v>35602423429</v>
          </cell>
          <cell r="Y22">
            <v>0</v>
          </cell>
          <cell r="Z22">
            <v>0</v>
          </cell>
          <cell r="AA22">
            <v>0</v>
          </cell>
          <cell r="AB22">
            <v>0</v>
          </cell>
          <cell r="AC22">
            <v>0</v>
          </cell>
          <cell r="AD22">
            <v>0</v>
          </cell>
        </row>
        <row r="23">
          <cell r="G23" t="str">
            <v>A</v>
          </cell>
          <cell r="H23" t="str">
            <v>03</v>
          </cell>
          <cell r="I23" t="str">
            <v>03</v>
          </cell>
          <cell r="J23" t="str">
            <v>02</v>
          </cell>
          <cell r="K23" t="str">
            <v>014</v>
          </cell>
          <cell r="L23"/>
          <cell r="M23"/>
          <cell r="N23"/>
          <cell r="O23"/>
          <cell r="P23" t="str">
            <v>Nación</v>
          </cell>
          <cell r="Q23" t="str">
            <v>10</v>
          </cell>
          <cell r="R23" t="str">
            <v>CSF</v>
          </cell>
          <cell r="S23" t="str">
            <v>PUEBLO NUKAK MAKU (ARTÍCULO 35 DECRETO 1953 DE 2014)</v>
          </cell>
          <cell r="T23">
            <v>5568800000</v>
          </cell>
          <cell r="U23">
            <v>0</v>
          </cell>
          <cell r="V23">
            <v>0</v>
          </cell>
          <cell r="W23">
            <v>5568800000</v>
          </cell>
          <cell r="X23">
            <v>0</v>
          </cell>
          <cell r="Y23">
            <v>0</v>
          </cell>
          <cell r="Z23">
            <v>5568800000</v>
          </cell>
          <cell r="AA23">
            <v>0</v>
          </cell>
          <cell r="AB23">
            <v>0</v>
          </cell>
          <cell r="AC23">
            <v>0</v>
          </cell>
          <cell r="AD23">
            <v>0</v>
          </cell>
        </row>
        <row r="24">
          <cell r="G24" t="str">
            <v>A</v>
          </cell>
          <cell r="H24" t="str">
            <v>03</v>
          </cell>
          <cell r="I24" t="str">
            <v>03</v>
          </cell>
          <cell r="J24" t="str">
            <v>02</v>
          </cell>
          <cell r="K24" t="str">
            <v>024</v>
          </cell>
          <cell r="L24"/>
          <cell r="M24"/>
          <cell r="N24"/>
          <cell r="O24"/>
          <cell r="P24" t="str">
            <v>Nación</v>
          </cell>
          <cell r="Q24" t="str">
            <v>10</v>
          </cell>
          <cell r="R24" t="str">
            <v>CSF</v>
          </cell>
          <cell r="S24" t="str">
            <v>ORGANIZACIÓN Y FUNCIONAMIENTO DEPARTAMENTO DEL AMAZONAS</v>
          </cell>
          <cell r="T24">
            <v>3963200000</v>
          </cell>
          <cell r="U24">
            <v>0</v>
          </cell>
          <cell r="V24">
            <v>0</v>
          </cell>
          <cell r="W24">
            <v>3963200000</v>
          </cell>
          <cell r="X24">
            <v>0</v>
          </cell>
          <cell r="Y24">
            <v>0</v>
          </cell>
          <cell r="Z24">
            <v>3963200000</v>
          </cell>
          <cell r="AA24">
            <v>0</v>
          </cell>
          <cell r="AB24">
            <v>0</v>
          </cell>
          <cell r="AC24">
            <v>0</v>
          </cell>
          <cell r="AD24">
            <v>0</v>
          </cell>
        </row>
        <row r="25">
          <cell r="G25" t="str">
            <v>A</v>
          </cell>
          <cell r="H25" t="str">
            <v>03</v>
          </cell>
          <cell r="I25" t="str">
            <v>03</v>
          </cell>
          <cell r="J25" t="str">
            <v>02</v>
          </cell>
          <cell r="K25" t="str">
            <v>025</v>
          </cell>
          <cell r="L25"/>
          <cell r="M25"/>
          <cell r="N25"/>
          <cell r="O25"/>
          <cell r="P25" t="str">
            <v>Nación</v>
          </cell>
          <cell r="Q25" t="str">
            <v>10</v>
          </cell>
          <cell r="R25" t="str">
            <v>CSF</v>
          </cell>
          <cell r="S25" t="str">
            <v>ORGANIZACIÓN Y FUNCIONAMIENTO DEPARTAMENTO DEL GUAINÍA</v>
          </cell>
          <cell r="T25">
            <v>2815900000</v>
          </cell>
          <cell r="U25">
            <v>0</v>
          </cell>
          <cell r="V25">
            <v>0</v>
          </cell>
          <cell r="W25">
            <v>2815900000</v>
          </cell>
          <cell r="X25">
            <v>0</v>
          </cell>
          <cell r="Y25">
            <v>0</v>
          </cell>
          <cell r="Z25">
            <v>2815900000</v>
          </cell>
          <cell r="AA25">
            <v>0</v>
          </cell>
          <cell r="AB25">
            <v>0</v>
          </cell>
          <cell r="AC25">
            <v>0</v>
          </cell>
          <cell r="AD25">
            <v>0</v>
          </cell>
        </row>
        <row r="26">
          <cell r="G26" t="str">
            <v>A</v>
          </cell>
          <cell r="H26" t="str">
            <v>03</v>
          </cell>
          <cell r="I26" t="str">
            <v>03</v>
          </cell>
          <cell r="J26" t="str">
            <v>02</v>
          </cell>
          <cell r="K26" t="str">
            <v>026</v>
          </cell>
          <cell r="L26"/>
          <cell r="M26"/>
          <cell r="N26"/>
          <cell r="O26"/>
          <cell r="P26" t="str">
            <v>Nación</v>
          </cell>
          <cell r="Q26" t="str">
            <v>10</v>
          </cell>
          <cell r="R26" t="str">
            <v>CSF</v>
          </cell>
          <cell r="S26" t="str">
            <v>ORGANIZACIÓN Y FUNCIONAMIENTO DEPARTAMENTO DEL GUAVIARE</v>
          </cell>
          <cell r="T26">
            <v>2192000000</v>
          </cell>
          <cell r="U26">
            <v>0</v>
          </cell>
          <cell r="V26">
            <v>0</v>
          </cell>
          <cell r="W26">
            <v>2192000000</v>
          </cell>
          <cell r="X26">
            <v>0</v>
          </cell>
          <cell r="Y26">
            <v>0</v>
          </cell>
          <cell r="Z26">
            <v>2192000000</v>
          </cell>
          <cell r="AA26">
            <v>0</v>
          </cell>
          <cell r="AB26">
            <v>0</v>
          </cell>
          <cell r="AC26">
            <v>0</v>
          </cell>
          <cell r="AD26">
            <v>0</v>
          </cell>
        </row>
        <row r="27">
          <cell r="G27" t="str">
            <v>A</v>
          </cell>
          <cell r="H27" t="str">
            <v>03</v>
          </cell>
          <cell r="I27" t="str">
            <v>03</v>
          </cell>
          <cell r="J27" t="str">
            <v>02</v>
          </cell>
          <cell r="K27" t="str">
            <v>027</v>
          </cell>
          <cell r="L27"/>
          <cell r="M27"/>
          <cell r="N27"/>
          <cell r="O27"/>
          <cell r="P27" t="str">
            <v>Nación</v>
          </cell>
          <cell r="Q27" t="str">
            <v>10</v>
          </cell>
          <cell r="R27" t="str">
            <v>CSF</v>
          </cell>
          <cell r="S27" t="str">
            <v>ORGANIZACIÓN Y FUNCIONAMIENTO DEPARTAMENTO DEL VAUPÉS</v>
          </cell>
          <cell r="T27">
            <v>2812600000</v>
          </cell>
          <cell r="U27">
            <v>0</v>
          </cell>
          <cell r="V27">
            <v>0</v>
          </cell>
          <cell r="W27">
            <v>2812600000</v>
          </cell>
          <cell r="X27">
            <v>0</v>
          </cell>
          <cell r="Y27">
            <v>0</v>
          </cell>
          <cell r="Z27">
            <v>2812600000</v>
          </cell>
          <cell r="AA27">
            <v>0</v>
          </cell>
          <cell r="AB27">
            <v>0</v>
          </cell>
          <cell r="AC27">
            <v>0</v>
          </cell>
          <cell r="AD27">
            <v>0</v>
          </cell>
        </row>
        <row r="28">
          <cell r="G28" t="str">
            <v>A</v>
          </cell>
          <cell r="H28" t="str">
            <v>03</v>
          </cell>
          <cell r="I28" t="str">
            <v>03</v>
          </cell>
          <cell r="J28" t="str">
            <v>02</v>
          </cell>
          <cell r="K28" t="str">
            <v>028</v>
          </cell>
          <cell r="L28"/>
          <cell r="M28"/>
          <cell r="N28"/>
          <cell r="O28"/>
          <cell r="P28" t="str">
            <v>Nación</v>
          </cell>
          <cell r="Q28" t="str">
            <v>10</v>
          </cell>
          <cell r="R28" t="str">
            <v>CSF</v>
          </cell>
          <cell r="S28" t="str">
            <v>ORGANIZACIÓN Y FUNCIONAMIENTO DEPARTAMENTO DEL VICHADA</v>
          </cell>
          <cell r="T28">
            <v>4451700000</v>
          </cell>
          <cell r="U28">
            <v>0</v>
          </cell>
          <cell r="V28">
            <v>0</v>
          </cell>
          <cell r="W28">
            <v>4451700000</v>
          </cell>
          <cell r="X28">
            <v>0</v>
          </cell>
          <cell r="Y28">
            <v>0</v>
          </cell>
          <cell r="Z28">
            <v>4451700000</v>
          </cell>
          <cell r="AA28">
            <v>0</v>
          </cell>
          <cell r="AB28">
            <v>0</v>
          </cell>
          <cell r="AC28">
            <v>0</v>
          </cell>
          <cell r="AD28">
            <v>0</v>
          </cell>
        </row>
        <row r="29">
          <cell r="G29" t="str">
            <v>A</v>
          </cell>
          <cell r="H29" t="str">
            <v>03</v>
          </cell>
          <cell r="I29" t="str">
            <v>03</v>
          </cell>
          <cell r="J29" t="str">
            <v>04</v>
          </cell>
          <cell r="K29" t="str">
            <v>035</v>
          </cell>
          <cell r="L29"/>
          <cell r="M29"/>
          <cell r="N29"/>
          <cell r="O29"/>
          <cell r="P29" t="str">
            <v>Nación</v>
          </cell>
          <cell r="Q29" t="str">
            <v>10</v>
          </cell>
          <cell r="R29" t="str">
            <v>CSF</v>
          </cell>
          <cell r="S29" t="str">
            <v>FONDO PARA LA PARTICIPACION CIUDADANA Y EL FORTALECIMIENTO DE LA DEMOCRACIA. ARTICULO 96 LEY 1757 DE 2015</v>
          </cell>
          <cell r="T29">
            <v>15155100000</v>
          </cell>
          <cell r="U29">
            <v>0</v>
          </cell>
          <cell r="V29">
            <v>0</v>
          </cell>
          <cell r="W29">
            <v>15155100000</v>
          </cell>
          <cell r="X29">
            <v>0</v>
          </cell>
          <cell r="Y29">
            <v>5009449642</v>
          </cell>
          <cell r="Z29">
            <v>10145650358</v>
          </cell>
          <cell r="AA29">
            <v>2402593699.8699999</v>
          </cell>
          <cell r="AB29">
            <v>16815301</v>
          </cell>
          <cell r="AC29">
            <v>9740481</v>
          </cell>
          <cell r="AD29">
            <v>5369735</v>
          </cell>
        </row>
        <row r="30">
          <cell r="G30" t="str">
            <v>A</v>
          </cell>
          <cell r="H30" t="str">
            <v>03</v>
          </cell>
          <cell r="I30" t="str">
            <v>04</v>
          </cell>
          <cell r="J30" t="str">
            <v>01</v>
          </cell>
          <cell r="K30" t="str">
            <v>012</v>
          </cell>
          <cell r="L30"/>
          <cell r="M30"/>
          <cell r="N30"/>
          <cell r="O30"/>
          <cell r="P30" t="str">
            <v>Nación</v>
          </cell>
          <cell r="Q30" t="str">
            <v>10</v>
          </cell>
          <cell r="R30" t="str">
            <v>CSF</v>
          </cell>
          <cell r="S30" t="str">
            <v>ATENCION INTEGRAL A LA POBLACION DESPLAZADA EN CUMPLIMIENTO DE LA SENTENCIA T-025 DE 2004 (NO DE PENSIONES)</v>
          </cell>
          <cell r="T30">
            <v>24420400000</v>
          </cell>
          <cell r="U30">
            <v>0</v>
          </cell>
          <cell r="V30">
            <v>0</v>
          </cell>
          <cell r="W30">
            <v>24420400000</v>
          </cell>
          <cell r="X30">
            <v>0</v>
          </cell>
          <cell r="Y30">
            <v>1517749007</v>
          </cell>
          <cell r="Z30">
            <v>22902650993</v>
          </cell>
          <cell r="AA30">
            <v>560121045</v>
          </cell>
          <cell r="AB30">
            <v>0</v>
          </cell>
          <cell r="AC30">
            <v>0</v>
          </cell>
          <cell r="AD30">
            <v>0</v>
          </cell>
        </row>
        <row r="31">
          <cell r="G31" t="str">
            <v>A</v>
          </cell>
          <cell r="H31" t="str">
            <v>03</v>
          </cell>
          <cell r="I31" t="str">
            <v>06</v>
          </cell>
          <cell r="J31" t="str">
            <v>01</v>
          </cell>
          <cell r="K31" t="str">
            <v>001</v>
          </cell>
          <cell r="L31"/>
          <cell r="M31"/>
          <cell r="N31"/>
          <cell r="O31"/>
          <cell r="P31" t="str">
            <v>Nación</v>
          </cell>
          <cell r="Q31" t="str">
            <v>10</v>
          </cell>
          <cell r="R31" t="str">
            <v>CSF</v>
          </cell>
          <cell r="S31" t="str">
            <v>FORTALECIMIENTO DE LAS ASOCIACIONES Y LIGAS DE CONSUMIDORES (LEY 73 DE 1981 Y DECRETO 1320 DE 1982)</v>
          </cell>
          <cell r="T31">
            <v>912900000</v>
          </cell>
          <cell r="U31">
            <v>0</v>
          </cell>
          <cell r="V31">
            <v>0</v>
          </cell>
          <cell r="W31">
            <v>912900000</v>
          </cell>
          <cell r="X31">
            <v>0</v>
          </cell>
          <cell r="Y31">
            <v>0</v>
          </cell>
          <cell r="Z31">
            <v>912900000</v>
          </cell>
          <cell r="AA31">
            <v>0</v>
          </cell>
          <cell r="AB31">
            <v>0</v>
          </cell>
          <cell r="AC31">
            <v>0</v>
          </cell>
          <cell r="AD31">
            <v>0</v>
          </cell>
        </row>
        <row r="32">
          <cell r="G32" t="str">
            <v>A</v>
          </cell>
          <cell r="H32" t="str">
            <v>03</v>
          </cell>
          <cell r="I32" t="str">
            <v>06</v>
          </cell>
          <cell r="J32" t="str">
            <v>01</v>
          </cell>
          <cell r="K32" t="str">
            <v>012</v>
          </cell>
          <cell r="L32"/>
          <cell r="M32"/>
          <cell r="N32"/>
          <cell r="O32"/>
          <cell r="P32" t="str">
            <v>Nación</v>
          </cell>
          <cell r="Q32" t="str">
            <v>10</v>
          </cell>
          <cell r="R32" t="str">
            <v>CSF</v>
          </cell>
          <cell r="S32" t="str">
            <v>FORTALECIMIENTO A LOS PROCESOS ORGANIZATIVOS Y DE CONCERTACION DE LAS COMUNIDADES NEGRAS, AFROCOLOMBIANAS, RAIZALES Y PALENQUERAS</v>
          </cell>
          <cell r="T32">
            <v>6050000000</v>
          </cell>
          <cell r="U32">
            <v>0</v>
          </cell>
          <cell r="V32">
            <v>0</v>
          </cell>
          <cell r="W32">
            <v>6050000000</v>
          </cell>
          <cell r="X32">
            <v>0</v>
          </cell>
          <cell r="Y32">
            <v>3172099025</v>
          </cell>
          <cell r="Z32">
            <v>2877900975</v>
          </cell>
          <cell r="AA32">
            <v>1477380818.77</v>
          </cell>
          <cell r="AB32">
            <v>7489270</v>
          </cell>
          <cell r="AC32">
            <v>7489270</v>
          </cell>
          <cell r="AD32">
            <v>1015860</v>
          </cell>
        </row>
        <row r="33">
          <cell r="G33" t="str">
            <v>A</v>
          </cell>
          <cell r="H33" t="str">
            <v>03</v>
          </cell>
          <cell r="I33" t="str">
            <v>06</v>
          </cell>
          <cell r="J33" t="str">
            <v>01</v>
          </cell>
          <cell r="K33" t="str">
            <v>012</v>
          </cell>
          <cell r="L33"/>
          <cell r="M33"/>
          <cell r="N33"/>
          <cell r="O33"/>
          <cell r="P33" t="str">
            <v>Nación</v>
          </cell>
          <cell r="Q33" t="str">
            <v>16</v>
          </cell>
          <cell r="R33" t="str">
            <v>CSF</v>
          </cell>
          <cell r="S33" t="str">
            <v>FORTALECIMIENTO A LOS PROCESOS ORGANIZATIVOS Y DE CONCERTACION DE LAS COMUNIDADES NEGRAS, AFROCOLOMBIANAS, RAIZALES Y PALENQUERAS</v>
          </cell>
          <cell r="T33">
            <v>9026400000</v>
          </cell>
          <cell r="U33">
            <v>0</v>
          </cell>
          <cell r="V33">
            <v>0</v>
          </cell>
          <cell r="W33">
            <v>9026400000</v>
          </cell>
          <cell r="X33">
            <v>0</v>
          </cell>
          <cell r="Y33">
            <v>7500000000</v>
          </cell>
          <cell r="Z33">
            <v>1526400000</v>
          </cell>
          <cell r="AA33">
            <v>0</v>
          </cell>
          <cell r="AB33">
            <v>0</v>
          </cell>
          <cell r="AC33">
            <v>0</v>
          </cell>
          <cell r="AD33">
            <v>0</v>
          </cell>
        </row>
        <row r="34">
          <cell r="G34" t="str">
            <v>A</v>
          </cell>
          <cell r="H34" t="str">
            <v>03</v>
          </cell>
          <cell r="I34" t="str">
            <v>06</v>
          </cell>
          <cell r="J34" t="str">
            <v>01</v>
          </cell>
          <cell r="K34" t="str">
            <v>013</v>
          </cell>
          <cell r="L34"/>
          <cell r="M34"/>
          <cell r="N34"/>
          <cell r="O34"/>
          <cell r="P34" t="str">
            <v>Nación</v>
          </cell>
          <cell r="Q34" t="str">
            <v>10</v>
          </cell>
          <cell r="R34" t="str">
            <v>CSF</v>
          </cell>
          <cell r="S34" t="str">
            <v>FORTALECIMIENTO A LOS PROCESOS ORGANIZATIVOS Y DE CONCERTACION DE LAS COMUNIDADES INDIGENAS, MINORIAS Y ROM</v>
          </cell>
          <cell r="T34">
            <v>21150000000</v>
          </cell>
          <cell r="U34">
            <v>0</v>
          </cell>
          <cell r="V34">
            <v>0</v>
          </cell>
          <cell r="W34">
            <v>21150000000</v>
          </cell>
          <cell r="X34">
            <v>0</v>
          </cell>
          <cell r="Y34">
            <v>3799322860</v>
          </cell>
          <cell r="Z34">
            <v>17350677140</v>
          </cell>
          <cell r="AA34">
            <v>1496278276.5</v>
          </cell>
          <cell r="AB34">
            <v>12096298</v>
          </cell>
          <cell r="AC34">
            <v>12096298</v>
          </cell>
          <cell r="AD34">
            <v>1549794</v>
          </cell>
        </row>
        <row r="35">
          <cell r="G35" t="str">
            <v>A</v>
          </cell>
          <cell r="H35" t="str">
            <v>03</v>
          </cell>
          <cell r="I35" t="str">
            <v>06</v>
          </cell>
          <cell r="J35" t="str">
            <v>01</v>
          </cell>
          <cell r="K35" t="str">
            <v>013</v>
          </cell>
          <cell r="L35"/>
          <cell r="M35"/>
          <cell r="N35"/>
          <cell r="O35"/>
          <cell r="P35" t="str">
            <v>Nación</v>
          </cell>
          <cell r="Q35" t="str">
            <v>16</v>
          </cell>
          <cell r="R35" t="str">
            <v>CSF</v>
          </cell>
          <cell r="S35" t="str">
            <v>FORTALECIMIENTO A LOS PROCESOS ORGANIZATIVOS Y DE CONCERTACION DE LAS COMUNIDADES INDIGENAS, MINORIAS Y ROM</v>
          </cell>
          <cell r="T35">
            <v>21210000000</v>
          </cell>
          <cell r="U35">
            <v>0</v>
          </cell>
          <cell r="V35">
            <v>0</v>
          </cell>
          <cell r="W35">
            <v>21210000000</v>
          </cell>
          <cell r="X35">
            <v>0</v>
          </cell>
          <cell r="Y35">
            <v>15463159732</v>
          </cell>
          <cell r="Z35">
            <v>5746840268</v>
          </cell>
          <cell r="AA35">
            <v>463159732</v>
          </cell>
          <cell r="AB35">
            <v>0</v>
          </cell>
          <cell r="AC35">
            <v>0</v>
          </cell>
          <cell r="AD35">
            <v>0</v>
          </cell>
        </row>
        <row r="36">
          <cell r="G36" t="str">
            <v>A</v>
          </cell>
          <cell r="H36" t="str">
            <v>03</v>
          </cell>
          <cell r="I36" t="str">
            <v>06</v>
          </cell>
          <cell r="J36" t="str">
            <v>01</v>
          </cell>
          <cell r="K36" t="str">
            <v>014</v>
          </cell>
          <cell r="L36"/>
          <cell r="M36"/>
          <cell r="N36"/>
          <cell r="O36"/>
          <cell r="P36" t="str">
            <v>Nación</v>
          </cell>
          <cell r="Q36" t="str">
            <v>10</v>
          </cell>
          <cell r="R36" t="str">
            <v>CSF</v>
          </cell>
          <cell r="S36" t="str">
            <v>FORTALECIMIENTO INSTITUCIONAL DE LA MESA PERMANENTE DE CONCERTACION CON LOS PUEBLOS Y ORGANIZACIONES INDIGENAS - DECRETO 1397 DE 1996</v>
          </cell>
          <cell r="T36">
            <v>7292400000</v>
          </cell>
          <cell r="U36">
            <v>0</v>
          </cell>
          <cell r="V36">
            <v>0</v>
          </cell>
          <cell r="W36">
            <v>7292400000</v>
          </cell>
          <cell r="X36">
            <v>0</v>
          </cell>
          <cell r="Y36">
            <v>0</v>
          </cell>
          <cell r="Z36">
            <v>7292400000</v>
          </cell>
          <cell r="AA36">
            <v>0</v>
          </cell>
          <cell r="AB36">
            <v>0</v>
          </cell>
          <cell r="AC36">
            <v>0</v>
          </cell>
          <cell r="AD36">
            <v>0</v>
          </cell>
        </row>
        <row r="37">
          <cell r="G37" t="str">
            <v>A</v>
          </cell>
          <cell r="H37" t="str">
            <v>03</v>
          </cell>
          <cell r="I37" t="str">
            <v>10</v>
          </cell>
          <cell r="J37" t="str">
            <v>01</v>
          </cell>
          <cell r="K37" t="str">
            <v>001</v>
          </cell>
          <cell r="L37"/>
          <cell r="M37"/>
          <cell r="N37"/>
          <cell r="O37"/>
          <cell r="P37" t="str">
            <v>Nación</v>
          </cell>
          <cell r="Q37" t="str">
            <v>10</v>
          </cell>
          <cell r="R37" t="str">
            <v>CSF</v>
          </cell>
          <cell r="S37" t="str">
            <v>SENTENCIAS</v>
          </cell>
          <cell r="T37">
            <v>4691100000</v>
          </cell>
          <cell r="U37">
            <v>0</v>
          </cell>
          <cell r="V37">
            <v>0</v>
          </cell>
          <cell r="W37">
            <v>4691100000</v>
          </cell>
          <cell r="X37">
            <v>0</v>
          </cell>
          <cell r="Y37">
            <v>0</v>
          </cell>
          <cell r="Z37">
            <v>4691100000</v>
          </cell>
          <cell r="AA37">
            <v>0</v>
          </cell>
          <cell r="AB37">
            <v>0</v>
          </cell>
          <cell r="AC37">
            <v>0</v>
          </cell>
          <cell r="AD37">
            <v>0</v>
          </cell>
        </row>
        <row r="38">
          <cell r="G38" t="str">
            <v>A</v>
          </cell>
          <cell r="H38" t="str">
            <v>03</v>
          </cell>
          <cell r="I38" t="str">
            <v>10</v>
          </cell>
          <cell r="J38" t="str">
            <v>01</v>
          </cell>
          <cell r="K38" t="str">
            <v>002</v>
          </cell>
          <cell r="L38"/>
          <cell r="M38"/>
          <cell r="N38"/>
          <cell r="O38"/>
          <cell r="P38" t="str">
            <v>Nación</v>
          </cell>
          <cell r="Q38" t="str">
            <v>10</v>
          </cell>
          <cell r="R38" t="str">
            <v>CSF</v>
          </cell>
          <cell r="S38" t="str">
            <v>CONCILIACIONES</v>
          </cell>
          <cell r="T38">
            <v>321200000</v>
          </cell>
          <cell r="U38">
            <v>0</v>
          </cell>
          <cell r="V38">
            <v>0</v>
          </cell>
          <cell r="W38">
            <v>321200000</v>
          </cell>
          <cell r="X38">
            <v>0</v>
          </cell>
          <cell r="Y38">
            <v>0</v>
          </cell>
          <cell r="Z38">
            <v>321200000</v>
          </cell>
          <cell r="AA38">
            <v>0</v>
          </cell>
          <cell r="AB38">
            <v>0</v>
          </cell>
          <cell r="AC38">
            <v>0</v>
          </cell>
          <cell r="AD38">
            <v>0</v>
          </cell>
        </row>
        <row r="39">
          <cell r="G39" t="str">
            <v>A</v>
          </cell>
          <cell r="H39" t="str">
            <v>03</v>
          </cell>
          <cell r="I39" t="str">
            <v>11</v>
          </cell>
          <cell r="J39" t="str">
            <v>08</v>
          </cell>
          <cell r="K39" t="str">
            <v>001</v>
          </cell>
          <cell r="L39"/>
          <cell r="M39"/>
          <cell r="N39"/>
          <cell r="O39"/>
          <cell r="P39" t="str">
            <v>Nación</v>
          </cell>
          <cell r="Q39" t="str">
            <v>10</v>
          </cell>
          <cell r="R39" t="str">
            <v>CSF</v>
          </cell>
          <cell r="S39" t="str">
            <v>FORTALECIMIENTO ORGANIZACIONAL DE LAS ENTIDADES RELIGIOSAS Y LAS ORGANIZACIONES BASADAS EN LA FE COMO ACTORES SOCIALES TRASCENDENTES EN EL MARCO DE LA LEY 133 DE 1994</v>
          </cell>
          <cell r="T39">
            <v>750000000</v>
          </cell>
          <cell r="U39">
            <v>0</v>
          </cell>
          <cell r="V39">
            <v>0</v>
          </cell>
          <cell r="W39">
            <v>750000000</v>
          </cell>
          <cell r="X39">
            <v>0</v>
          </cell>
          <cell r="Y39">
            <v>553997987</v>
          </cell>
          <cell r="Z39">
            <v>196002013</v>
          </cell>
          <cell r="AA39">
            <v>225063939.56999999</v>
          </cell>
          <cell r="AB39">
            <v>9181288</v>
          </cell>
          <cell r="AC39">
            <v>9181288</v>
          </cell>
          <cell r="AD39">
            <v>0</v>
          </cell>
        </row>
        <row r="40">
          <cell r="G40" t="str">
            <v>A</v>
          </cell>
          <cell r="H40" t="str">
            <v>08</v>
          </cell>
          <cell r="I40" t="str">
            <v>01</v>
          </cell>
          <cell r="J40"/>
          <cell r="K40"/>
          <cell r="L40"/>
          <cell r="M40"/>
          <cell r="N40"/>
          <cell r="O40"/>
          <cell r="P40" t="str">
            <v>Nación</v>
          </cell>
          <cell r="Q40" t="str">
            <v>10</v>
          </cell>
          <cell r="R40" t="str">
            <v>CSF</v>
          </cell>
          <cell r="S40" t="str">
            <v>IMPUESTOS</v>
          </cell>
          <cell r="T40">
            <v>128300000</v>
          </cell>
          <cell r="U40">
            <v>0</v>
          </cell>
          <cell r="V40">
            <v>0</v>
          </cell>
          <cell r="W40">
            <v>128300000</v>
          </cell>
          <cell r="X40">
            <v>0</v>
          </cell>
          <cell r="Y40">
            <v>128300000</v>
          </cell>
          <cell r="Z40">
            <v>0</v>
          </cell>
          <cell r="AA40">
            <v>125413000</v>
          </cell>
          <cell r="AB40">
            <v>125413000</v>
          </cell>
          <cell r="AC40">
            <v>125413000</v>
          </cell>
          <cell r="AD40">
            <v>125413000</v>
          </cell>
        </row>
        <row r="41">
          <cell r="G41" t="str">
            <v>A</v>
          </cell>
          <cell r="H41" t="str">
            <v>08</v>
          </cell>
          <cell r="I41" t="str">
            <v>04</v>
          </cell>
          <cell r="J41" t="str">
            <v>01</v>
          </cell>
          <cell r="K41"/>
          <cell r="L41"/>
          <cell r="M41"/>
          <cell r="N41"/>
          <cell r="O41"/>
          <cell r="P41" t="str">
            <v>Nación</v>
          </cell>
          <cell r="Q41" t="str">
            <v>11</v>
          </cell>
          <cell r="R41" t="str">
            <v>SSF</v>
          </cell>
          <cell r="S41" t="str">
            <v>CUOTA DE FISCALIZACIÓN Y AUDITAJE</v>
          </cell>
          <cell r="T41">
            <v>800000000</v>
          </cell>
          <cell r="U41">
            <v>0</v>
          </cell>
          <cell r="V41">
            <v>0</v>
          </cell>
          <cell r="W41">
            <v>800000000</v>
          </cell>
          <cell r="X41">
            <v>0</v>
          </cell>
          <cell r="Y41">
            <v>0</v>
          </cell>
          <cell r="Z41">
            <v>800000000</v>
          </cell>
          <cell r="AA41">
            <v>0</v>
          </cell>
          <cell r="AB41">
            <v>0</v>
          </cell>
          <cell r="AC41">
            <v>0</v>
          </cell>
          <cell r="AD41">
            <v>0</v>
          </cell>
        </row>
        <row r="42">
          <cell r="G42" t="str">
            <v>C</v>
          </cell>
          <cell r="H42" t="str">
            <v>3701</v>
          </cell>
          <cell r="I42" t="str">
            <v>1000</v>
          </cell>
          <cell r="J42" t="str">
            <v>14</v>
          </cell>
          <cell r="K42"/>
          <cell r="L42"/>
          <cell r="M42"/>
          <cell r="N42"/>
          <cell r="O42"/>
          <cell r="P42" t="str">
            <v>Nación</v>
          </cell>
          <cell r="Q42" t="str">
            <v>10</v>
          </cell>
          <cell r="R42" t="str">
            <v>CSF</v>
          </cell>
          <cell r="S42" t="str">
            <v>FORTALECIMIENTO DE MEDIDAS DE PREVENCIÓN Y PROTECCIÓN DE LOS DERECHOS HUMANOS DE LOS PUEBLOS INDÍGENAS A NIVEL  NACIONAL</v>
          </cell>
          <cell r="T42">
            <v>40000000</v>
          </cell>
          <cell r="U42">
            <v>0</v>
          </cell>
          <cell r="V42">
            <v>0</v>
          </cell>
          <cell r="W42">
            <v>40000000</v>
          </cell>
          <cell r="X42">
            <v>0</v>
          </cell>
          <cell r="Y42">
            <v>0</v>
          </cell>
          <cell r="Z42">
            <v>40000000</v>
          </cell>
          <cell r="AA42">
            <v>0</v>
          </cell>
          <cell r="AB42">
            <v>0</v>
          </cell>
          <cell r="AC42">
            <v>0</v>
          </cell>
          <cell r="AD42">
            <v>0</v>
          </cell>
        </row>
        <row r="43">
          <cell r="G43" t="str">
            <v>C</v>
          </cell>
          <cell r="H43" t="str">
            <v>3701</v>
          </cell>
          <cell r="I43" t="str">
            <v>1000</v>
          </cell>
          <cell r="J43" t="str">
            <v>14</v>
          </cell>
          <cell r="K43"/>
          <cell r="L43"/>
          <cell r="M43"/>
          <cell r="N43"/>
          <cell r="O43"/>
          <cell r="P43" t="str">
            <v>Nación</v>
          </cell>
          <cell r="Q43" t="str">
            <v>11</v>
          </cell>
          <cell r="R43" t="str">
            <v>CSF</v>
          </cell>
          <cell r="S43" t="str">
            <v>FORTALECIMIENTO DE MEDIDAS DE PREVENCIÓN Y PROTECCIÓN DE LOS DERECHOS HUMANOS DE LOS PUEBLOS INDÍGENAS A NIVEL  NACIONAL</v>
          </cell>
          <cell r="T43">
            <v>160000000</v>
          </cell>
          <cell r="U43">
            <v>0</v>
          </cell>
          <cell r="V43">
            <v>0</v>
          </cell>
          <cell r="W43">
            <v>160000000</v>
          </cell>
          <cell r="X43">
            <v>0</v>
          </cell>
          <cell r="Y43">
            <v>20000000</v>
          </cell>
          <cell r="Z43">
            <v>140000000</v>
          </cell>
          <cell r="AA43">
            <v>20000000</v>
          </cell>
          <cell r="AB43">
            <v>0</v>
          </cell>
          <cell r="AC43">
            <v>0</v>
          </cell>
          <cell r="AD43">
            <v>0</v>
          </cell>
        </row>
        <row r="44">
          <cell r="G44" t="str">
            <v>C</v>
          </cell>
          <cell r="H44" t="str">
            <v>3701</v>
          </cell>
          <cell r="I44" t="str">
            <v>1000</v>
          </cell>
          <cell r="J44" t="str">
            <v>15</v>
          </cell>
          <cell r="K44"/>
          <cell r="L44"/>
          <cell r="M44"/>
          <cell r="N44"/>
          <cell r="O44"/>
          <cell r="P44" t="str">
            <v>Nación</v>
          </cell>
          <cell r="Q44" t="str">
            <v>10</v>
          </cell>
          <cell r="R44" t="str">
            <v>CSF</v>
          </cell>
          <cell r="S44" t="str">
            <v>FORTALECIMIENTO A LA GESTIÓN DE LOS CEMENTERIOS COMO RESTITUCIÓN DE DERECHOS DE VÍCTIMAS DE DESAPARICIÓN A NIVEL  NACIONAL</v>
          </cell>
          <cell r="T44">
            <v>140000000</v>
          </cell>
          <cell r="U44">
            <v>0</v>
          </cell>
          <cell r="V44">
            <v>0</v>
          </cell>
          <cell r="W44">
            <v>140000000</v>
          </cell>
          <cell r="X44">
            <v>0</v>
          </cell>
          <cell r="Y44">
            <v>140000000</v>
          </cell>
          <cell r="Z44">
            <v>0</v>
          </cell>
          <cell r="AA44">
            <v>35949400</v>
          </cell>
          <cell r="AB44">
            <v>0</v>
          </cell>
          <cell r="AC44">
            <v>0</v>
          </cell>
          <cell r="AD44">
            <v>0</v>
          </cell>
        </row>
        <row r="45">
          <cell r="G45" t="str">
            <v>C</v>
          </cell>
          <cell r="H45" t="str">
            <v>3701</v>
          </cell>
          <cell r="I45" t="str">
            <v>1000</v>
          </cell>
          <cell r="J45" t="str">
            <v>15</v>
          </cell>
          <cell r="K45"/>
          <cell r="L45"/>
          <cell r="M45"/>
          <cell r="N45"/>
          <cell r="O45"/>
          <cell r="P45" t="str">
            <v>Nación</v>
          </cell>
          <cell r="Q45" t="str">
            <v>11</v>
          </cell>
          <cell r="R45" t="str">
            <v>CSF</v>
          </cell>
          <cell r="S45" t="str">
            <v>FORTALECIMIENTO A LA GESTIÓN DE LOS CEMENTERIOS COMO RESTITUCIÓN DE DERECHOS DE VÍCTIMAS DE DESAPARICIÓN A NIVEL  NACIONAL</v>
          </cell>
          <cell r="T45">
            <v>560000000</v>
          </cell>
          <cell r="U45">
            <v>0</v>
          </cell>
          <cell r="V45">
            <v>0</v>
          </cell>
          <cell r="W45">
            <v>560000000</v>
          </cell>
          <cell r="X45">
            <v>0</v>
          </cell>
          <cell r="Y45">
            <v>0</v>
          </cell>
          <cell r="Z45">
            <v>560000000</v>
          </cell>
          <cell r="AA45">
            <v>0</v>
          </cell>
          <cell r="AB45">
            <v>0</v>
          </cell>
          <cell r="AC45">
            <v>0</v>
          </cell>
          <cell r="AD45">
            <v>0</v>
          </cell>
        </row>
        <row r="46">
          <cell r="G46" t="str">
            <v>C</v>
          </cell>
          <cell r="H46" t="str">
            <v>3701</v>
          </cell>
          <cell r="I46" t="str">
            <v>1000</v>
          </cell>
          <cell r="J46" t="str">
            <v>16</v>
          </cell>
          <cell r="K46"/>
          <cell r="L46"/>
          <cell r="M46"/>
          <cell r="N46"/>
          <cell r="O46"/>
          <cell r="P46" t="str">
            <v>Nación</v>
          </cell>
          <cell r="Q46" t="str">
            <v>10</v>
          </cell>
          <cell r="R46" t="str">
            <v>CSF</v>
          </cell>
          <cell r="S46" t="str">
            <v>FORTALECIMIENTO A LA IMPLEMENTACIÓN DE LA GESTIÓN PREVENTIVA DEL RIESGO DE VIOLACIONES A LOS DERECHOS HUMANOS EN EL TERRITORIO  NACIONAL</v>
          </cell>
          <cell r="T46">
            <v>1000000000</v>
          </cell>
          <cell r="U46">
            <v>0</v>
          </cell>
          <cell r="V46">
            <v>0</v>
          </cell>
          <cell r="W46">
            <v>1000000000</v>
          </cell>
          <cell r="X46">
            <v>0</v>
          </cell>
          <cell r="Y46">
            <v>0</v>
          </cell>
          <cell r="Z46">
            <v>1000000000</v>
          </cell>
          <cell r="AA46">
            <v>0</v>
          </cell>
          <cell r="AB46">
            <v>0</v>
          </cell>
          <cell r="AC46">
            <v>0</v>
          </cell>
          <cell r="AD46">
            <v>0</v>
          </cell>
        </row>
        <row r="47">
          <cell r="G47" t="str">
            <v>C</v>
          </cell>
          <cell r="H47" t="str">
            <v>3701</v>
          </cell>
          <cell r="I47" t="str">
            <v>1000</v>
          </cell>
          <cell r="J47" t="str">
            <v>16</v>
          </cell>
          <cell r="K47"/>
          <cell r="L47"/>
          <cell r="M47"/>
          <cell r="N47"/>
          <cell r="O47"/>
          <cell r="P47" t="str">
            <v>Nación</v>
          </cell>
          <cell r="Q47" t="str">
            <v>11</v>
          </cell>
          <cell r="R47" t="str">
            <v>CSF</v>
          </cell>
          <cell r="S47" t="str">
            <v>FORTALECIMIENTO A LA IMPLEMENTACIÓN DE LA GESTIÓN PREVENTIVA DEL RIESGO DE VIOLACIONES A LOS DERECHOS HUMANOS EN EL TERRITORIO  NACIONAL</v>
          </cell>
          <cell r="T47">
            <v>4000000000</v>
          </cell>
          <cell r="U47">
            <v>0</v>
          </cell>
          <cell r="V47">
            <v>0</v>
          </cell>
          <cell r="W47">
            <v>4000000000</v>
          </cell>
          <cell r="X47">
            <v>0</v>
          </cell>
          <cell r="Y47">
            <v>910252832</v>
          </cell>
          <cell r="Z47">
            <v>3089747168</v>
          </cell>
          <cell r="AA47">
            <v>22984221</v>
          </cell>
          <cell r="AB47">
            <v>0</v>
          </cell>
          <cell r="AC47">
            <v>0</v>
          </cell>
          <cell r="AD47">
            <v>0</v>
          </cell>
        </row>
        <row r="48">
          <cell r="G48" t="str">
            <v>C</v>
          </cell>
          <cell r="H48" t="str">
            <v>3701</v>
          </cell>
          <cell r="I48" t="str">
            <v>1000</v>
          </cell>
          <cell r="J48" t="str">
            <v>18</v>
          </cell>
          <cell r="K48"/>
          <cell r="L48"/>
          <cell r="M48"/>
          <cell r="N48"/>
          <cell r="O48"/>
          <cell r="P48" t="str">
            <v>Nación</v>
          </cell>
          <cell r="Q48" t="str">
            <v>10</v>
          </cell>
          <cell r="R48" t="str">
            <v>CSF</v>
          </cell>
          <cell r="S48" t="str">
            <v>FORTALECIMIENTO DE LA CAPACIDAD ORGANIZATIVA DE LOS PUEBLOS INDÍGENAS EN EL TERRITORIO  NACIONAL</v>
          </cell>
          <cell r="T48">
            <v>9821045822</v>
          </cell>
          <cell r="U48">
            <v>0</v>
          </cell>
          <cell r="V48">
            <v>0</v>
          </cell>
          <cell r="W48">
            <v>9821045822</v>
          </cell>
          <cell r="X48">
            <v>0</v>
          </cell>
          <cell r="Y48">
            <v>0</v>
          </cell>
          <cell r="Z48">
            <v>9821045822</v>
          </cell>
          <cell r="AA48">
            <v>0</v>
          </cell>
          <cell r="AB48">
            <v>0</v>
          </cell>
          <cell r="AC48">
            <v>0</v>
          </cell>
          <cell r="AD48">
            <v>0</v>
          </cell>
        </row>
        <row r="49">
          <cell r="G49" t="str">
            <v>C</v>
          </cell>
          <cell r="H49" t="str">
            <v>3701</v>
          </cell>
          <cell r="I49" t="str">
            <v>1000</v>
          </cell>
          <cell r="J49" t="str">
            <v>18</v>
          </cell>
          <cell r="K49"/>
          <cell r="L49"/>
          <cell r="M49"/>
          <cell r="N49"/>
          <cell r="O49"/>
          <cell r="P49" t="str">
            <v>Nación</v>
          </cell>
          <cell r="Q49" t="str">
            <v>11</v>
          </cell>
          <cell r="R49" t="str">
            <v>CSF</v>
          </cell>
          <cell r="S49" t="str">
            <v>FORTALECIMIENTO DE LA CAPACIDAD ORGANIZATIVA DE LOS PUEBLOS INDÍGENAS EN EL TERRITORIO  NACIONAL</v>
          </cell>
          <cell r="T49">
            <v>39284183286</v>
          </cell>
          <cell r="U49">
            <v>0</v>
          </cell>
          <cell r="V49">
            <v>0</v>
          </cell>
          <cell r="W49">
            <v>39284183286</v>
          </cell>
          <cell r="X49">
            <v>0</v>
          </cell>
          <cell r="Y49">
            <v>0</v>
          </cell>
          <cell r="Z49">
            <v>39284183286</v>
          </cell>
          <cell r="AA49">
            <v>0</v>
          </cell>
          <cell r="AB49">
            <v>0</v>
          </cell>
          <cell r="AC49">
            <v>0</v>
          </cell>
          <cell r="AD49">
            <v>0</v>
          </cell>
        </row>
        <row r="50">
          <cell r="G50" t="str">
            <v>C</v>
          </cell>
          <cell r="H50" t="str">
            <v>3701</v>
          </cell>
          <cell r="I50" t="str">
            <v>1000</v>
          </cell>
          <cell r="J50" t="str">
            <v>18</v>
          </cell>
          <cell r="K50"/>
          <cell r="L50"/>
          <cell r="M50"/>
          <cell r="N50"/>
          <cell r="O50"/>
          <cell r="P50" t="str">
            <v>Nación</v>
          </cell>
          <cell r="Q50" t="str">
            <v>16</v>
          </cell>
          <cell r="R50" t="str">
            <v>CSF</v>
          </cell>
          <cell r="S50" t="str">
            <v>FORTALECIMIENTO DE LA CAPACIDAD ORGANIZATIVA DE LOS PUEBLOS INDÍGENAS EN EL TERRITORIO  NACIONAL</v>
          </cell>
          <cell r="T50">
            <v>2743007154</v>
          </cell>
          <cell r="U50">
            <v>0</v>
          </cell>
          <cell r="V50">
            <v>0</v>
          </cell>
          <cell r="W50">
            <v>2743007154</v>
          </cell>
          <cell r="X50">
            <v>0</v>
          </cell>
          <cell r="Y50">
            <v>0</v>
          </cell>
          <cell r="Z50">
            <v>2743007154</v>
          </cell>
          <cell r="AA50">
            <v>0</v>
          </cell>
          <cell r="AB50">
            <v>0</v>
          </cell>
          <cell r="AC50">
            <v>0</v>
          </cell>
          <cell r="AD50">
            <v>0</v>
          </cell>
        </row>
        <row r="51">
          <cell r="G51" t="str">
            <v>C</v>
          </cell>
          <cell r="H51" t="str">
            <v>3701</v>
          </cell>
          <cell r="I51" t="str">
            <v>1000</v>
          </cell>
          <cell r="J51" t="str">
            <v>20</v>
          </cell>
          <cell r="K51"/>
          <cell r="L51"/>
          <cell r="M51"/>
          <cell r="N51"/>
          <cell r="O51"/>
          <cell r="P51" t="str">
            <v>Nación</v>
          </cell>
          <cell r="Q51" t="str">
            <v>10</v>
          </cell>
          <cell r="R51" t="str">
            <v>CSF</v>
          </cell>
          <cell r="S51" t="str">
            <v>FORTALECIMIENTO DE LA GESTIÓN TERRITORIAL EN LA GARANTÍA, PROMOCIÓN Y GOCE DE LOS DERECHOS HUMANOS  A NIVEL  NACIONAL</v>
          </cell>
          <cell r="T51">
            <v>320000000</v>
          </cell>
          <cell r="U51">
            <v>0</v>
          </cell>
          <cell r="V51">
            <v>0</v>
          </cell>
          <cell r="W51">
            <v>320000000</v>
          </cell>
          <cell r="X51">
            <v>0</v>
          </cell>
          <cell r="Y51">
            <v>183200000</v>
          </cell>
          <cell r="Z51">
            <v>136800000</v>
          </cell>
          <cell r="AA51">
            <v>0</v>
          </cell>
          <cell r="AB51">
            <v>0</v>
          </cell>
          <cell r="AC51">
            <v>0</v>
          </cell>
          <cell r="AD51">
            <v>0</v>
          </cell>
        </row>
        <row r="52">
          <cell r="G52" t="str">
            <v>C</v>
          </cell>
          <cell r="H52" t="str">
            <v>3701</v>
          </cell>
          <cell r="I52" t="str">
            <v>1000</v>
          </cell>
          <cell r="J52" t="str">
            <v>20</v>
          </cell>
          <cell r="K52"/>
          <cell r="L52"/>
          <cell r="M52"/>
          <cell r="N52"/>
          <cell r="O52"/>
          <cell r="P52" t="str">
            <v>Nación</v>
          </cell>
          <cell r="Q52" t="str">
            <v>11</v>
          </cell>
          <cell r="R52" t="str">
            <v>CSF</v>
          </cell>
          <cell r="S52" t="str">
            <v>FORTALECIMIENTO DE LA GESTIÓN TERRITORIAL EN LA GARANTÍA, PROMOCIÓN Y GOCE DE LOS DERECHOS HUMANOS  A NIVEL  NACIONAL</v>
          </cell>
          <cell r="T52">
            <v>1280000000</v>
          </cell>
          <cell r="U52">
            <v>0</v>
          </cell>
          <cell r="V52">
            <v>0</v>
          </cell>
          <cell r="W52">
            <v>1280000000</v>
          </cell>
          <cell r="X52">
            <v>0</v>
          </cell>
          <cell r="Y52">
            <v>334326300</v>
          </cell>
          <cell r="Z52">
            <v>945673700</v>
          </cell>
          <cell r="AA52">
            <v>104630400</v>
          </cell>
          <cell r="AB52">
            <v>0</v>
          </cell>
          <cell r="AC52">
            <v>0</v>
          </cell>
          <cell r="AD52">
            <v>0</v>
          </cell>
        </row>
        <row r="53">
          <cell r="G53" t="str">
            <v>C</v>
          </cell>
          <cell r="H53" t="str">
            <v>3701</v>
          </cell>
          <cell r="I53" t="str">
            <v>1000</v>
          </cell>
          <cell r="J53" t="str">
            <v>23</v>
          </cell>
          <cell r="K53"/>
          <cell r="L53"/>
          <cell r="M53"/>
          <cell r="N53"/>
          <cell r="O53"/>
          <cell r="P53" t="str">
            <v>Nación</v>
          </cell>
          <cell r="Q53" t="str">
            <v>10</v>
          </cell>
          <cell r="R53" t="str">
            <v>CSF</v>
          </cell>
          <cell r="S53" t="str">
            <v>FORTALECIMIENTO PARA CONSEJOS COMUNITARIOS Y EXPRESIONES ORGANIZATIVAS EN LAS ÁREAS RURALES Y URBANAS DE LA COMUNIDAD NARP  NACIONAL-[PREVIO CONCEPTO DNP]</v>
          </cell>
          <cell r="T53">
            <v>5000000000</v>
          </cell>
          <cell r="U53">
            <v>0</v>
          </cell>
          <cell r="V53">
            <v>0</v>
          </cell>
          <cell r="W53">
            <v>5000000000</v>
          </cell>
          <cell r="X53">
            <v>5000000000</v>
          </cell>
          <cell r="Y53">
            <v>0</v>
          </cell>
          <cell r="Z53">
            <v>0</v>
          </cell>
          <cell r="AA53">
            <v>0</v>
          </cell>
          <cell r="AB53">
            <v>0</v>
          </cell>
          <cell r="AC53">
            <v>0</v>
          </cell>
          <cell r="AD53">
            <v>0</v>
          </cell>
        </row>
        <row r="54">
          <cell r="G54" t="str">
            <v>C</v>
          </cell>
          <cell r="H54" t="str">
            <v>3701</v>
          </cell>
          <cell r="I54" t="str">
            <v>1000</v>
          </cell>
          <cell r="J54" t="str">
            <v>23</v>
          </cell>
          <cell r="K54"/>
          <cell r="L54"/>
          <cell r="M54"/>
          <cell r="N54"/>
          <cell r="O54"/>
          <cell r="P54" t="str">
            <v>Nación</v>
          </cell>
          <cell r="Q54" t="str">
            <v>11</v>
          </cell>
          <cell r="R54" t="str">
            <v>CSF</v>
          </cell>
          <cell r="S54" t="str">
            <v>FORTALECIMIENTO PARA CONSEJOS COMUNITARIOS Y EXPRESIONES ORGANIZATIVAS EN LAS ÁREAS RURALES Y URBANAS DE LA COMUNIDAD NARP  NACIONAL-[PREVIO CONCEPTO DNP]</v>
          </cell>
          <cell r="T54">
            <v>20000000000</v>
          </cell>
          <cell r="U54">
            <v>0</v>
          </cell>
          <cell r="V54">
            <v>0</v>
          </cell>
          <cell r="W54">
            <v>20000000000</v>
          </cell>
          <cell r="X54">
            <v>20000000000</v>
          </cell>
          <cell r="Y54">
            <v>0</v>
          </cell>
          <cell r="Z54">
            <v>0</v>
          </cell>
          <cell r="AA54">
            <v>0</v>
          </cell>
          <cell r="AB54">
            <v>0</v>
          </cell>
          <cell r="AC54">
            <v>0</v>
          </cell>
          <cell r="AD54">
            <v>0</v>
          </cell>
        </row>
        <row r="55">
          <cell r="G55" t="str">
            <v>C</v>
          </cell>
          <cell r="H55" t="str">
            <v>3701</v>
          </cell>
          <cell r="I55" t="str">
            <v>1000</v>
          </cell>
          <cell r="J55" t="str">
            <v>24</v>
          </cell>
          <cell r="K55"/>
          <cell r="L55"/>
          <cell r="M55"/>
          <cell r="N55"/>
          <cell r="O55"/>
          <cell r="P55" t="str">
            <v>Nación</v>
          </cell>
          <cell r="Q55" t="str">
            <v>10</v>
          </cell>
          <cell r="R55" t="str">
            <v>CSF</v>
          </cell>
          <cell r="S55" t="str">
            <v>FORTALECIMIENTO DEL MARCO LEGAL Y ORGANIZATIVO DE LAS KUMPANIAS RROM A NIVEL   NACIONAL</v>
          </cell>
          <cell r="T55">
            <v>50000000</v>
          </cell>
          <cell r="U55">
            <v>0</v>
          </cell>
          <cell r="V55">
            <v>0</v>
          </cell>
          <cell r="W55">
            <v>50000000</v>
          </cell>
          <cell r="X55">
            <v>0</v>
          </cell>
          <cell r="Y55">
            <v>0</v>
          </cell>
          <cell r="Z55">
            <v>50000000</v>
          </cell>
          <cell r="AA55">
            <v>0</v>
          </cell>
          <cell r="AB55">
            <v>0</v>
          </cell>
          <cell r="AC55">
            <v>0</v>
          </cell>
          <cell r="AD55">
            <v>0</v>
          </cell>
        </row>
        <row r="56">
          <cell r="G56" t="str">
            <v>C</v>
          </cell>
          <cell r="H56" t="str">
            <v>3701</v>
          </cell>
          <cell r="I56" t="str">
            <v>1000</v>
          </cell>
          <cell r="J56" t="str">
            <v>24</v>
          </cell>
          <cell r="K56"/>
          <cell r="L56"/>
          <cell r="M56"/>
          <cell r="N56"/>
          <cell r="O56"/>
          <cell r="P56" t="str">
            <v>Nación</v>
          </cell>
          <cell r="Q56" t="str">
            <v>11</v>
          </cell>
          <cell r="R56" t="str">
            <v>CSF</v>
          </cell>
          <cell r="S56" t="str">
            <v>FORTALECIMIENTO DEL MARCO LEGAL Y ORGANIZATIVO DE LAS KUMPANIAS RROM A NIVEL   NACIONAL</v>
          </cell>
          <cell r="T56">
            <v>200000000</v>
          </cell>
          <cell r="U56">
            <v>0</v>
          </cell>
          <cell r="V56">
            <v>0</v>
          </cell>
          <cell r="W56">
            <v>200000000</v>
          </cell>
          <cell r="X56">
            <v>0</v>
          </cell>
          <cell r="Y56">
            <v>0</v>
          </cell>
          <cell r="Z56">
            <v>200000000</v>
          </cell>
          <cell r="AA56">
            <v>0</v>
          </cell>
          <cell r="AB56">
            <v>0</v>
          </cell>
          <cell r="AC56">
            <v>0</v>
          </cell>
          <cell r="AD56">
            <v>0</v>
          </cell>
        </row>
        <row r="57">
          <cell r="G57" t="str">
            <v>C</v>
          </cell>
          <cell r="H57" t="str">
            <v>3701</v>
          </cell>
          <cell r="I57" t="str">
            <v>1000</v>
          </cell>
          <cell r="J57" t="str">
            <v>25</v>
          </cell>
          <cell r="K57"/>
          <cell r="L57"/>
          <cell r="M57"/>
          <cell r="N57"/>
          <cell r="O57"/>
          <cell r="P57" t="str">
            <v>Nación</v>
          </cell>
          <cell r="Q57" t="str">
            <v>16</v>
          </cell>
          <cell r="R57" t="str">
            <v>CSF</v>
          </cell>
          <cell r="S57" t="str">
            <v>FORTALECIMIENTO A LA GARANTÍA DE LA LABOR DE DEFENSA DE LOS DERECHOS HUMANOS A NIVEL  NACIONAL</v>
          </cell>
          <cell r="T57">
            <v>5000000000</v>
          </cell>
          <cell r="U57">
            <v>0</v>
          </cell>
          <cell r="V57">
            <v>0</v>
          </cell>
          <cell r="W57">
            <v>5000000000</v>
          </cell>
          <cell r="X57">
            <v>0</v>
          </cell>
          <cell r="Y57">
            <v>900020693</v>
          </cell>
          <cell r="Z57">
            <v>4099979307</v>
          </cell>
          <cell r="AA57">
            <v>423693913</v>
          </cell>
          <cell r="AB57">
            <v>0</v>
          </cell>
          <cell r="AC57">
            <v>0</v>
          </cell>
          <cell r="AD57">
            <v>0</v>
          </cell>
        </row>
        <row r="58">
          <cell r="G58" t="str">
            <v>C</v>
          </cell>
          <cell r="H58" t="str">
            <v>3702</v>
          </cell>
          <cell r="I58" t="str">
            <v>1000</v>
          </cell>
          <cell r="J58" t="str">
            <v>8</v>
          </cell>
          <cell r="K58"/>
          <cell r="L58"/>
          <cell r="M58"/>
          <cell r="N58"/>
          <cell r="O58"/>
          <cell r="P58" t="str">
            <v>Nación</v>
          </cell>
          <cell r="Q58" t="str">
            <v>16</v>
          </cell>
          <cell r="R58" t="str">
            <v>CSF</v>
          </cell>
          <cell r="S58" t="str">
            <v>FORTALECIMIENTO DE LOS SISTEMAS INTEGRADOS DE EMERGENCIA Y SEGURIDAD SIES A NIVEL  NACIONAL</v>
          </cell>
          <cell r="T58">
            <v>20000000000</v>
          </cell>
          <cell r="U58">
            <v>0</v>
          </cell>
          <cell r="V58">
            <v>0</v>
          </cell>
          <cell r="W58">
            <v>20000000000</v>
          </cell>
          <cell r="X58">
            <v>0</v>
          </cell>
          <cell r="Y58">
            <v>290143828</v>
          </cell>
          <cell r="Z58">
            <v>19709856172</v>
          </cell>
          <cell r="AA58">
            <v>65661212</v>
          </cell>
          <cell r="AB58">
            <v>0</v>
          </cell>
          <cell r="AC58">
            <v>0</v>
          </cell>
          <cell r="AD58">
            <v>0</v>
          </cell>
        </row>
        <row r="59">
          <cell r="G59" t="str">
            <v>C</v>
          </cell>
          <cell r="H59" t="str">
            <v>3702</v>
          </cell>
          <cell r="I59" t="str">
            <v>1000</v>
          </cell>
          <cell r="J59" t="str">
            <v>9</v>
          </cell>
          <cell r="K59"/>
          <cell r="L59"/>
          <cell r="M59"/>
          <cell r="N59"/>
          <cell r="O59"/>
          <cell r="P59" t="str">
            <v>Nación</v>
          </cell>
          <cell r="Q59" t="str">
            <v>16</v>
          </cell>
          <cell r="R59" t="str">
            <v>CSF</v>
          </cell>
          <cell r="S59" t="str">
            <v>MEJORAMIENTO EN LA IMPLEMENTACIÓN DE POLÍTICAS PUBLICAS EN MATERIA DE TRATA DE PERSONAS A NIVEL  NACIONAL</v>
          </cell>
          <cell r="T59">
            <v>742140000</v>
          </cell>
          <cell r="U59">
            <v>0</v>
          </cell>
          <cell r="V59">
            <v>0</v>
          </cell>
          <cell r="W59">
            <v>742140000</v>
          </cell>
          <cell r="X59">
            <v>0</v>
          </cell>
          <cell r="Y59">
            <v>80000000</v>
          </cell>
          <cell r="Z59">
            <v>662140000</v>
          </cell>
          <cell r="AA59">
            <v>0</v>
          </cell>
          <cell r="AB59">
            <v>0</v>
          </cell>
          <cell r="AC59">
            <v>0</v>
          </cell>
          <cell r="AD59">
            <v>0</v>
          </cell>
        </row>
        <row r="60">
          <cell r="G60" t="str">
            <v>C</v>
          </cell>
          <cell r="H60" t="str">
            <v>3702</v>
          </cell>
          <cell r="I60" t="str">
            <v>1000</v>
          </cell>
          <cell r="J60" t="str">
            <v>10</v>
          </cell>
          <cell r="K60"/>
          <cell r="L60"/>
          <cell r="M60"/>
          <cell r="N60"/>
          <cell r="O60"/>
          <cell r="P60" t="str">
            <v>Nación</v>
          </cell>
          <cell r="Q60" t="str">
            <v>16</v>
          </cell>
          <cell r="R60" t="str">
            <v>CSF</v>
          </cell>
          <cell r="S60" t="str">
            <v>FORTALECIMIENTO DE LAS CAPACIDADES INSTITUCIONALES EN MATERIA DE SEGURIDAD, CONVIVENCIA CIUDADANA Y ORDEN PÚBLICO A NIVEL  NACIONAL</v>
          </cell>
          <cell r="T60">
            <v>4000000000</v>
          </cell>
          <cell r="U60">
            <v>0</v>
          </cell>
          <cell r="V60">
            <v>0</v>
          </cell>
          <cell r="W60">
            <v>4000000000</v>
          </cell>
          <cell r="X60">
            <v>0</v>
          </cell>
          <cell r="Y60">
            <v>2427511265</v>
          </cell>
          <cell r="Z60">
            <v>1572488735</v>
          </cell>
          <cell r="AA60">
            <v>551045858</v>
          </cell>
          <cell r="AB60">
            <v>0</v>
          </cell>
          <cell r="AC60">
            <v>0</v>
          </cell>
          <cell r="AD60">
            <v>0</v>
          </cell>
        </row>
        <row r="61">
          <cell r="G61" t="str">
            <v>C</v>
          </cell>
          <cell r="H61" t="str">
            <v>3702</v>
          </cell>
          <cell r="I61" t="str">
            <v>1000</v>
          </cell>
          <cell r="J61" t="str">
            <v>11</v>
          </cell>
          <cell r="K61"/>
          <cell r="L61"/>
          <cell r="M61"/>
          <cell r="N61"/>
          <cell r="O61"/>
          <cell r="P61" t="str">
            <v>Nación</v>
          </cell>
          <cell r="Q61" t="str">
            <v>16</v>
          </cell>
          <cell r="R61" t="str">
            <v>CSF</v>
          </cell>
          <cell r="S61" t="str">
            <v>FORTALECIMIENTO INSTITUCIONAL EN DESCENTRALIZACIÓN Y ORDENAMIENTO TERRITORIAL A NIVEL  NACIONAL</v>
          </cell>
          <cell r="T61">
            <v>4000000000</v>
          </cell>
          <cell r="U61">
            <v>0</v>
          </cell>
          <cell r="V61">
            <v>0</v>
          </cell>
          <cell r="W61">
            <v>4000000000</v>
          </cell>
          <cell r="X61">
            <v>0</v>
          </cell>
          <cell r="Y61">
            <v>160000000</v>
          </cell>
          <cell r="Z61">
            <v>3840000000</v>
          </cell>
          <cell r="AA61">
            <v>0</v>
          </cell>
          <cell r="AB61">
            <v>0</v>
          </cell>
          <cell r="AC61">
            <v>0</v>
          </cell>
          <cell r="AD61">
            <v>0</v>
          </cell>
        </row>
        <row r="62">
          <cell r="G62" t="str">
            <v>C</v>
          </cell>
          <cell r="H62" t="str">
            <v>3702</v>
          </cell>
          <cell r="I62" t="str">
            <v>1000</v>
          </cell>
          <cell r="J62" t="str">
            <v>12</v>
          </cell>
          <cell r="K62"/>
          <cell r="L62"/>
          <cell r="M62"/>
          <cell r="N62"/>
          <cell r="O62"/>
          <cell r="P62" t="str">
            <v>Nación</v>
          </cell>
          <cell r="Q62" t="str">
            <v>16</v>
          </cell>
          <cell r="R62" t="str">
            <v>CSF</v>
          </cell>
          <cell r="S62" t="str">
            <v>FORTALECIMIENTO DE LAS ENTIDADES TERRITORIALES EN EL MANEJO DE VIOLENCIA CONTRA LA MUJER A NIVEL  NACIONAL</v>
          </cell>
          <cell r="T62">
            <v>1514852846</v>
          </cell>
          <cell r="U62">
            <v>0</v>
          </cell>
          <cell r="V62">
            <v>0</v>
          </cell>
          <cell r="W62">
            <v>1514852846</v>
          </cell>
          <cell r="X62">
            <v>0</v>
          </cell>
          <cell r="Y62">
            <v>682858430</v>
          </cell>
          <cell r="Z62">
            <v>831994416</v>
          </cell>
          <cell r="AA62">
            <v>0</v>
          </cell>
          <cell r="AB62">
            <v>0</v>
          </cell>
          <cell r="AC62">
            <v>0</v>
          </cell>
          <cell r="AD62">
            <v>0</v>
          </cell>
        </row>
        <row r="63">
          <cell r="G63" t="str">
            <v>C</v>
          </cell>
          <cell r="H63" t="str">
            <v>3703</v>
          </cell>
          <cell r="I63" t="str">
            <v>1000</v>
          </cell>
          <cell r="J63" t="str">
            <v>2</v>
          </cell>
          <cell r="K63"/>
          <cell r="L63"/>
          <cell r="M63"/>
          <cell r="N63"/>
          <cell r="O63"/>
          <cell r="P63" t="str">
            <v>Nación</v>
          </cell>
          <cell r="Q63" t="str">
            <v>10</v>
          </cell>
          <cell r="R63" t="str">
            <v>CSF</v>
          </cell>
          <cell r="S63" t="str">
            <v>FORTALECIMIENTO INSTITUCIONAL PARA LA IMPLEMENTACIÓN DE LA POLÍTICA PÚBLICA DE VÍCTIMAS A NIVEL  NACIONAL</v>
          </cell>
          <cell r="T63">
            <v>1100000000</v>
          </cell>
          <cell r="U63">
            <v>0</v>
          </cell>
          <cell r="V63">
            <v>0</v>
          </cell>
          <cell r="W63">
            <v>1100000000</v>
          </cell>
          <cell r="X63">
            <v>0</v>
          </cell>
          <cell r="Y63">
            <v>0</v>
          </cell>
          <cell r="Z63">
            <v>1100000000</v>
          </cell>
          <cell r="AA63">
            <v>0</v>
          </cell>
          <cell r="AB63">
            <v>0</v>
          </cell>
          <cell r="AC63">
            <v>0</v>
          </cell>
          <cell r="AD63">
            <v>0</v>
          </cell>
        </row>
        <row r="64">
          <cell r="G64" t="str">
            <v>C</v>
          </cell>
          <cell r="H64" t="str">
            <v>3703</v>
          </cell>
          <cell r="I64" t="str">
            <v>1000</v>
          </cell>
          <cell r="J64" t="str">
            <v>2</v>
          </cell>
          <cell r="K64"/>
          <cell r="L64"/>
          <cell r="M64"/>
          <cell r="N64"/>
          <cell r="O64"/>
          <cell r="P64" t="str">
            <v>Nación</v>
          </cell>
          <cell r="Q64" t="str">
            <v>11</v>
          </cell>
          <cell r="R64" t="str">
            <v>CSF</v>
          </cell>
          <cell r="S64" t="str">
            <v>FORTALECIMIENTO INSTITUCIONAL PARA LA IMPLEMENTACIÓN DE LA POLÍTICA PÚBLICA DE VÍCTIMAS A NIVEL  NACIONAL</v>
          </cell>
          <cell r="T64">
            <v>4400000000</v>
          </cell>
          <cell r="U64">
            <v>0</v>
          </cell>
          <cell r="V64">
            <v>0</v>
          </cell>
          <cell r="W64">
            <v>4400000000</v>
          </cell>
          <cell r="X64">
            <v>0</v>
          </cell>
          <cell r="Y64">
            <v>0</v>
          </cell>
          <cell r="Z64">
            <v>4400000000</v>
          </cell>
          <cell r="AA64">
            <v>0</v>
          </cell>
          <cell r="AB64">
            <v>0</v>
          </cell>
          <cell r="AC64">
            <v>0</v>
          </cell>
          <cell r="AD64">
            <v>0</v>
          </cell>
        </row>
        <row r="65">
          <cell r="G65" t="str">
            <v>C</v>
          </cell>
          <cell r="H65" t="str">
            <v>3704</v>
          </cell>
          <cell r="I65" t="str">
            <v>1000</v>
          </cell>
          <cell r="J65" t="str">
            <v>4</v>
          </cell>
          <cell r="K65"/>
          <cell r="L65"/>
          <cell r="M65"/>
          <cell r="N65"/>
          <cell r="O65"/>
          <cell r="P65" t="str">
            <v>Nación</v>
          </cell>
          <cell r="Q65" t="str">
            <v>10</v>
          </cell>
          <cell r="R65" t="str">
            <v>CSF</v>
          </cell>
          <cell r="S65" t="str">
            <v>CARACTERIZACIÓN DEL SECTOR RELIGIOSO EN EL MARCO DE LA POLÍTICA PÚBLICA DE LIBERTAD RELIGIOSA Y DE CULTOS  NACIONAL</v>
          </cell>
          <cell r="T65">
            <v>142400000</v>
          </cell>
          <cell r="U65">
            <v>0</v>
          </cell>
          <cell r="V65">
            <v>0</v>
          </cell>
          <cell r="W65">
            <v>142400000</v>
          </cell>
          <cell r="X65">
            <v>0</v>
          </cell>
          <cell r="Y65">
            <v>0</v>
          </cell>
          <cell r="Z65">
            <v>142400000</v>
          </cell>
          <cell r="AA65">
            <v>0</v>
          </cell>
          <cell r="AB65">
            <v>0</v>
          </cell>
          <cell r="AC65">
            <v>0</v>
          </cell>
          <cell r="AD65">
            <v>0</v>
          </cell>
        </row>
        <row r="66">
          <cell r="G66" t="str">
            <v>C</v>
          </cell>
          <cell r="H66" t="str">
            <v>3704</v>
          </cell>
          <cell r="I66" t="str">
            <v>1000</v>
          </cell>
          <cell r="J66" t="str">
            <v>4</v>
          </cell>
          <cell r="K66"/>
          <cell r="L66"/>
          <cell r="M66"/>
          <cell r="N66"/>
          <cell r="O66"/>
          <cell r="P66" t="str">
            <v>Nación</v>
          </cell>
          <cell r="Q66" t="str">
            <v>11</v>
          </cell>
          <cell r="R66" t="str">
            <v>CSF</v>
          </cell>
          <cell r="S66" t="str">
            <v>CARACTERIZACIÓN DEL SECTOR RELIGIOSO EN EL MARCO DE LA POLÍTICA PÚBLICA DE LIBERTAD RELIGIOSA Y DE CULTOS  NACIONAL</v>
          </cell>
          <cell r="T66">
            <v>569600000</v>
          </cell>
          <cell r="U66">
            <v>0</v>
          </cell>
          <cell r="V66">
            <v>0</v>
          </cell>
          <cell r="W66">
            <v>569600000</v>
          </cell>
          <cell r="X66">
            <v>0</v>
          </cell>
          <cell r="Y66">
            <v>120000000</v>
          </cell>
          <cell r="Z66">
            <v>449600000</v>
          </cell>
          <cell r="AA66">
            <v>0</v>
          </cell>
          <cell r="AB66">
            <v>0</v>
          </cell>
          <cell r="AC66">
            <v>0</v>
          </cell>
          <cell r="AD66">
            <v>0</v>
          </cell>
        </row>
        <row r="67">
          <cell r="G67" t="str">
            <v>C</v>
          </cell>
          <cell r="H67" t="str">
            <v>3704</v>
          </cell>
          <cell r="I67" t="str">
            <v>1000</v>
          </cell>
          <cell r="J67" t="str">
            <v>5</v>
          </cell>
          <cell r="K67"/>
          <cell r="L67"/>
          <cell r="M67"/>
          <cell r="N67"/>
          <cell r="O67"/>
          <cell r="P67" t="str">
            <v>Nación</v>
          </cell>
          <cell r="Q67" t="str">
            <v>16</v>
          </cell>
          <cell r="R67" t="str">
            <v>CSF</v>
          </cell>
          <cell r="S67" t="str">
            <v>FORTALECIMIENTO AL EJERCICIO DE LA ACCIÓN COMUNAL Y SUS ORGANIZACIONES PARA EL DESARROLLO DE SUS EJERCICIOS DE PARTICIPACIÓN CIUDADANA EN EL MARCO DEL CONPES 3955 DE 2018 A NIVEL   NACIONAL</v>
          </cell>
          <cell r="T67">
            <v>16000000000</v>
          </cell>
          <cell r="U67">
            <v>0</v>
          </cell>
          <cell r="V67">
            <v>0</v>
          </cell>
          <cell r="W67">
            <v>16000000000</v>
          </cell>
          <cell r="X67">
            <v>0</v>
          </cell>
          <cell r="Y67">
            <v>0</v>
          </cell>
          <cell r="Z67">
            <v>16000000000</v>
          </cell>
          <cell r="AA67">
            <v>0</v>
          </cell>
          <cell r="AB67">
            <v>0</v>
          </cell>
          <cell r="AC67">
            <v>0</v>
          </cell>
          <cell r="AD67">
            <v>0</v>
          </cell>
        </row>
        <row r="68">
          <cell r="G68" t="str">
            <v>C</v>
          </cell>
          <cell r="H68" t="str">
            <v>3799</v>
          </cell>
          <cell r="I68" t="str">
            <v>1000</v>
          </cell>
          <cell r="J68" t="str">
            <v>7</v>
          </cell>
          <cell r="K68"/>
          <cell r="L68"/>
          <cell r="M68"/>
          <cell r="N68"/>
          <cell r="O68"/>
          <cell r="P68" t="str">
            <v>Nación</v>
          </cell>
          <cell r="Q68" t="str">
            <v>10</v>
          </cell>
          <cell r="R68" t="str">
            <v>CSF</v>
          </cell>
          <cell r="S68" t="str">
            <v>MEJORAMIENTO DE LA INFRAESTRUCTURA TECNOLÓGICA E INTEGRACIÓN DE LOS SISTEMAS DE INFORMACIÓN DEL MINISTERIO DEL INTERIOR  BOGOTÁ</v>
          </cell>
          <cell r="T68">
            <v>300000000</v>
          </cell>
          <cell r="U68">
            <v>0</v>
          </cell>
          <cell r="V68">
            <v>0</v>
          </cell>
          <cell r="W68">
            <v>300000000</v>
          </cell>
          <cell r="X68">
            <v>0</v>
          </cell>
          <cell r="Y68">
            <v>265210867</v>
          </cell>
          <cell r="Z68">
            <v>34789133</v>
          </cell>
          <cell r="AA68">
            <v>107306877</v>
          </cell>
          <cell r="AB68">
            <v>0</v>
          </cell>
          <cell r="AC68">
            <v>0</v>
          </cell>
          <cell r="AD68">
            <v>0</v>
          </cell>
        </row>
        <row r="69">
          <cell r="G69" t="str">
            <v>C</v>
          </cell>
          <cell r="H69" t="str">
            <v>3799</v>
          </cell>
          <cell r="I69" t="str">
            <v>1000</v>
          </cell>
          <cell r="J69" t="str">
            <v>7</v>
          </cell>
          <cell r="K69"/>
          <cell r="L69"/>
          <cell r="M69"/>
          <cell r="N69"/>
          <cell r="O69"/>
          <cell r="P69" t="str">
            <v>Nación</v>
          </cell>
          <cell r="Q69" t="str">
            <v>11</v>
          </cell>
          <cell r="R69" t="str">
            <v>CSF</v>
          </cell>
          <cell r="S69" t="str">
            <v>MEJORAMIENTO DE LA INFRAESTRUCTURA TECNOLÓGICA E INTEGRACIÓN DE LOS SISTEMAS DE INFORMACIÓN DEL MINISTERIO DEL INTERIOR  BOGOTÁ</v>
          </cell>
          <cell r="T69">
            <v>1200000000</v>
          </cell>
          <cell r="U69">
            <v>0</v>
          </cell>
          <cell r="V69">
            <v>0</v>
          </cell>
          <cell r="W69">
            <v>1200000000</v>
          </cell>
          <cell r="X69">
            <v>0</v>
          </cell>
          <cell r="Y69">
            <v>665005519</v>
          </cell>
          <cell r="Z69">
            <v>534994481</v>
          </cell>
          <cell r="AA69">
            <v>83040000</v>
          </cell>
          <cell r="AB69">
            <v>0</v>
          </cell>
          <cell r="AC69">
            <v>0</v>
          </cell>
          <cell r="AD69">
            <v>0</v>
          </cell>
        </row>
        <row r="70">
          <cell r="G70" t="str">
            <v>C</v>
          </cell>
          <cell r="H70" t="str">
            <v>3799</v>
          </cell>
          <cell r="I70" t="str">
            <v>1000</v>
          </cell>
          <cell r="J70" t="str">
            <v>8</v>
          </cell>
          <cell r="K70"/>
          <cell r="L70"/>
          <cell r="M70"/>
          <cell r="N70"/>
          <cell r="O70"/>
          <cell r="P70" t="str">
            <v>Nación</v>
          </cell>
          <cell r="Q70" t="str">
            <v>10</v>
          </cell>
          <cell r="R70" t="str">
            <v>CSF</v>
          </cell>
          <cell r="S70" t="str">
            <v>FORTALECIMIENTO DE LA COMUNICACIÓN Y LOS CANALES DE ATENCION AL CIUDADANO EN EL MINISTERIO DEL INTERIOR A NIVEL  NACIONAL</v>
          </cell>
          <cell r="T70">
            <v>200000000</v>
          </cell>
          <cell r="U70">
            <v>0</v>
          </cell>
          <cell r="V70">
            <v>0</v>
          </cell>
          <cell r="W70">
            <v>200000000</v>
          </cell>
          <cell r="X70">
            <v>0</v>
          </cell>
          <cell r="Y70">
            <v>178686825</v>
          </cell>
          <cell r="Z70">
            <v>21313175</v>
          </cell>
          <cell r="AA70">
            <v>42820960</v>
          </cell>
          <cell r="AB70">
            <v>0</v>
          </cell>
          <cell r="AC70">
            <v>0</v>
          </cell>
          <cell r="AD70">
            <v>0</v>
          </cell>
        </row>
        <row r="71">
          <cell r="G71" t="str">
            <v>C</v>
          </cell>
          <cell r="H71" t="str">
            <v>3799</v>
          </cell>
          <cell r="I71" t="str">
            <v>1000</v>
          </cell>
          <cell r="J71" t="str">
            <v>8</v>
          </cell>
          <cell r="K71"/>
          <cell r="L71"/>
          <cell r="M71"/>
          <cell r="N71"/>
          <cell r="O71"/>
          <cell r="P71" t="str">
            <v>Nación</v>
          </cell>
          <cell r="Q71" t="str">
            <v>11</v>
          </cell>
          <cell r="R71" t="str">
            <v>CSF</v>
          </cell>
          <cell r="S71" t="str">
            <v>FORTALECIMIENTO DE LA COMUNICACIÓN Y LOS CANALES DE ATENCION AL CIUDADANO EN EL MINISTERIO DEL INTERIOR A NIVEL  NACIONAL</v>
          </cell>
          <cell r="T71">
            <v>800000000</v>
          </cell>
          <cell r="U71">
            <v>0</v>
          </cell>
          <cell r="V71">
            <v>0</v>
          </cell>
          <cell r="W71">
            <v>800000000</v>
          </cell>
          <cell r="X71">
            <v>0</v>
          </cell>
          <cell r="Y71">
            <v>783047267</v>
          </cell>
          <cell r="Z71">
            <v>16952733</v>
          </cell>
          <cell r="AA71">
            <v>314955909</v>
          </cell>
          <cell r="AB71">
            <v>0</v>
          </cell>
          <cell r="AC71">
            <v>0</v>
          </cell>
          <cell r="AD71">
            <v>0</v>
          </cell>
        </row>
        <row r="72">
          <cell r="G72" t="str">
            <v>C</v>
          </cell>
          <cell r="H72" t="str">
            <v>3799</v>
          </cell>
          <cell r="I72" t="str">
            <v>1000</v>
          </cell>
          <cell r="J72" t="str">
            <v>9</v>
          </cell>
          <cell r="K72"/>
          <cell r="L72"/>
          <cell r="M72"/>
          <cell r="N72"/>
          <cell r="O72"/>
          <cell r="P72" t="str">
            <v>Nación</v>
          </cell>
          <cell r="Q72" t="str">
            <v>10</v>
          </cell>
          <cell r="R72" t="str">
            <v>CSF</v>
          </cell>
          <cell r="S72" t="str">
            <v>FORTALECIMIENTO DEL SISTEMA INTEGRADO DE GESTIÓN DEL MINISTERIO DEL INTERIOR EN  BOGOTÁ</v>
          </cell>
          <cell r="T72">
            <v>440000000</v>
          </cell>
          <cell r="U72">
            <v>0</v>
          </cell>
          <cell r="V72">
            <v>0</v>
          </cell>
          <cell r="W72">
            <v>440000000</v>
          </cell>
          <cell r="X72">
            <v>0</v>
          </cell>
          <cell r="Y72">
            <v>423516000</v>
          </cell>
          <cell r="Z72">
            <v>16484000</v>
          </cell>
          <cell r="AA72">
            <v>401671400</v>
          </cell>
          <cell r="AB72">
            <v>0</v>
          </cell>
          <cell r="AC72">
            <v>0</v>
          </cell>
          <cell r="AD72">
            <v>0</v>
          </cell>
        </row>
        <row r="73">
          <cell r="G73" t="str">
            <v>C</v>
          </cell>
          <cell r="H73" t="str">
            <v>3799</v>
          </cell>
          <cell r="I73" t="str">
            <v>1000</v>
          </cell>
          <cell r="J73" t="str">
            <v>9</v>
          </cell>
          <cell r="K73"/>
          <cell r="L73"/>
          <cell r="M73"/>
          <cell r="N73"/>
          <cell r="O73"/>
          <cell r="P73" t="str">
            <v>Nación</v>
          </cell>
          <cell r="Q73" t="str">
            <v>11</v>
          </cell>
          <cell r="R73" t="str">
            <v>CSF</v>
          </cell>
          <cell r="S73" t="str">
            <v>FORTALECIMIENTO DEL SISTEMA INTEGRADO DE GESTIÓN DEL MINISTERIO DEL INTERIOR EN  BOGOTÁ</v>
          </cell>
          <cell r="T73">
            <v>1760000000</v>
          </cell>
          <cell r="U73">
            <v>0</v>
          </cell>
          <cell r="V73">
            <v>0</v>
          </cell>
          <cell r="W73">
            <v>1760000000</v>
          </cell>
          <cell r="X73">
            <v>0</v>
          </cell>
          <cell r="Y73">
            <v>928868655</v>
          </cell>
          <cell r="Z73">
            <v>831131345</v>
          </cell>
          <cell r="AA73">
            <v>903331028</v>
          </cell>
          <cell r="AB73">
            <v>0</v>
          </cell>
          <cell r="AC73">
            <v>0</v>
          </cell>
          <cell r="AD73">
            <v>0</v>
          </cell>
        </row>
        <row r="74">
          <cell r="G74" t="str">
            <v>C</v>
          </cell>
          <cell r="H74" t="str">
            <v>3799</v>
          </cell>
          <cell r="I74" t="str">
            <v>1000</v>
          </cell>
          <cell r="J74" t="str">
            <v>11</v>
          </cell>
          <cell r="K74"/>
          <cell r="L74"/>
          <cell r="M74"/>
          <cell r="N74"/>
          <cell r="O74"/>
          <cell r="P74" t="str">
            <v>Nación</v>
          </cell>
          <cell r="Q74" t="str">
            <v>10</v>
          </cell>
          <cell r="R74" t="str">
            <v>CSF</v>
          </cell>
          <cell r="S74" t="str">
            <v>IMPLEMENTACIÓN DE UNA RED DE GESTIÓN DEL CONOCIMIENTO EN EL MINISTERIO DEL INTERIOR-  NACIONAL</v>
          </cell>
          <cell r="T74">
            <v>354910000</v>
          </cell>
          <cell r="U74">
            <v>0</v>
          </cell>
          <cell r="V74">
            <v>0</v>
          </cell>
          <cell r="W74">
            <v>354910000</v>
          </cell>
          <cell r="X74">
            <v>0</v>
          </cell>
          <cell r="Y74">
            <v>354910000</v>
          </cell>
          <cell r="Z74">
            <v>0</v>
          </cell>
          <cell r="AA74">
            <v>0</v>
          </cell>
          <cell r="AB74">
            <v>0</v>
          </cell>
          <cell r="AC74">
            <v>0</v>
          </cell>
          <cell r="AD74">
            <v>0</v>
          </cell>
        </row>
        <row r="75">
          <cell r="G75" t="str">
            <v>C</v>
          </cell>
          <cell r="H75" t="str">
            <v>3799</v>
          </cell>
          <cell r="I75" t="str">
            <v>1000</v>
          </cell>
          <cell r="J75" t="str">
            <v>11</v>
          </cell>
          <cell r="K75"/>
          <cell r="L75"/>
          <cell r="M75"/>
          <cell r="N75"/>
          <cell r="O75"/>
          <cell r="P75" t="str">
            <v>Nación</v>
          </cell>
          <cell r="Q75" t="str">
            <v>11</v>
          </cell>
          <cell r="R75" t="str">
            <v>CSF</v>
          </cell>
          <cell r="S75" t="str">
            <v>IMPLEMENTACIÓN DE UNA RED DE GESTIÓN DEL CONOCIMIENTO EN EL MINISTERIO DEL INTERIOR-  NACIONAL</v>
          </cell>
          <cell r="T75">
            <v>1419640000</v>
          </cell>
          <cell r="U75">
            <v>0</v>
          </cell>
          <cell r="V75">
            <v>0</v>
          </cell>
          <cell r="W75">
            <v>1419640000</v>
          </cell>
          <cell r="X75">
            <v>0</v>
          </cell>
          <cell r="Y75">
            <v>240310000</v>
          </cell>
          <cell r="Z75">
            <v>1179330000</v>
          </cell>
          <cell r="AA75">
            <v>93513333</v>
          </cell>
          <cell r="AB75">
            <v>0</v>
          </cell>
          <cell r="AC75">
            <v>0</v>
          </cell>
          <cell r="AD75">
            <v>0</v>
          </cell>
        </row>
        <row r="76">
          <cell r="G76" t="str">
            <v/>
          </cell>
          <cell r="H76" t="str">
            <v/>
          </cell>
          <cell r="I76" t="str">
            <v/>
          </cell>
          <cell r="J76" t="str">
            <v/>
          </cell>
          <cell r="K76" t="str">
            <v/>
          </cell>
          <cell r="L76" t="str">
            <v/>
          </cell>
          <cell r="M76" t="str">
            <v/>
          </cell>
          <cell r="N76" t="str">
            <v/>
          </cell>
          <cell r="O76" t="str">
            <v/>
          </cell>
          <cell r="P76" t="str">
            <v/>
          </cell>
          <cell r="Q76" t="str">
            <v/>
          </cell>
          <cell r="R76" t="str">
            <v/>
          </cell>
          <cell r="S76" t="str">
            <v/>
          </cell>
          <cell r="T76">
            <v>638368402537</v>
          </cell>
          <cell r="U76">
            <v>100000000</v>
          </cell>
          <cell r="V76">
            <v>16947636829</v>
          </cell>
          <cell r="W76">
            <v>621520765708</v>
          </cell>
          <cell r="X76">
            <v>62602423429</v>
          </cell>
          <cell r="Y76">
            <v>227346394692.44</v>
          </cell>
          <cell r="Z76">
            <v>331571947586.56</v>
          </cell>
          <cell r="AA76">
            <v>169075284815.62</v>
          </cell>
          <cell r="AB76">
            <v>2425458694.8000002</v>
          </cell>
          <cell r="AC76">
            <v>2418383874.8000002</v>
          </cell>
          <cell r="AD76">
            <v>2281558441</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a base inicial"/>
      <sheetName val="base inicial"/>
      <sheetName val="DESAGREGADO MININTERIOR"/>
      <sheetName val="BASE SIIF"/>
      <sheetName val="DATOS SIIF"/>
      <sheetName val="BASE SENTENCIA"/>
      <sheetName val="DATOS SENT"/>
      <sheetName val="DATOS REGALIAS"/>
      <sheetName val="Hoja3"/>
      <sheetName val="ALERTAS DIRECCIONES (2)"/>
      <sheetName val="Comparativo Sector borrador"/>
      <sheetName val="31 de diciembre de 2023"/>
      <sheetName val="Hoja1"/>
      <sheetName val="CONSOLIDADO SECTOR INTERIOR"/>
      <sheetName val="CONSOLIDADO "/>
      <sheetName val="ALERTAS DIRECCIONES"/>
      <sheetName val="POR DIRECCIONES"/>
      <sheetName val="GLOSARIO"/>
      <sheetName val="MEMORANDOS GRAFICAS"/>
      <sheetName val="GRAFICAS DE TENDENCIA "/>
      <sheetName val="grafica 0"/>
      <sheetName val="grafica 1"/>
      <sheetName val="CUADRO SENTENCIA"/>
      <sheetName val="Comparativo Sector"/>
      <sheetName val="ejer 2020-2021"/>
      <sheetName val="NASA KIWE"/>
      <sheetName val="UNP"/>
      <sheetName val="BOMBEROS"/>
      <sheetName val="DER AUTOR"/>
      <sheetName val="base"/>
      <sheetName val="VICE REL. POLÍTICAS"/>
      <sheetName val="DESPACHO DEL MINISTRO "/>
      <sheetName val="SECRE. 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1">
          <cell r="J21">
            <v>0.9249200078204346</v>
          </cell>
        </row>
      </sheetData>
      <sheetData sheetId="15">
        <row r="27">
          <cell r="P27">
            <v>0.48251737703203379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A41"/>
  <sheetViews>
    <sheetView workbookViewId="0">
      <selection activeCell="Q10" sqref="Q10"/>
    </sheetView>
  </sheetViews>
  <sheetFormatPr baseColWidth="10" defaultRowHeight="15" x14ac:dyDescent="0.25"/>
  <cols>
    <col min="1" max="1" width="13.42578125" style="561" customWidth="1"/>
    <col min="2" max="2" width="27" style="561" customWidth="1"/>
    <col min="3" max="3" width="21.5703125" style="561" customWidth="1"/>
    <col min="4" max="11" width="5.42578125" style="561" customWidth="1"/>
    <col min="12" max="12" width="7" style="561" customWidth="1"/>
    <col min="13" max="13" width="9.5703125" style="561" customWidth="1"/>
    <col min="14" max="14" width="8" style="561" customWidth="1"/>
    <col min="15" max="15" width="9.5703125" style="561" customWidth="1"/>
    <col min="16" max="16" width="27.5703125" style="561" customWidth="1"/>
    <col min="17" max="19" width="18.85546875" style="561" customWidth="1"/>
    <col min="20" max="20" width="18.85546875" style="570" customWidth="1"/>
    <col min="21" max="23" width="18.85546875" style="561" customWidth="1"/>
    <col min="24" max="25" width="18.85546875" style="570" customWidth="1"/>
    <col min="26" max="27" width="18.85546875" style="561" customWidth="1"/>
    <col min="28" max="28" width="0" style="561" hidden="1" customWidth="1"/>
    <col min="29" max="29" width="6.42578125" style="561" customWidth="1"/>
    <col min="30" max="16384" width="11.42578125" style="561"/>
  </cols>
  <sheetData>
    <row r="1" spans="1:27" x14ac:dyDescent="0.25">
      <c r="A1" s="558" t="s">
        <v>0</v>
      </c>
      <c r="B1" s="558">
        <v>2025</v>
      </c>
      <c r="C1" s="559" t="s">
        <v>1</v>
      </c>
      <c r="D1" s="559" t="s">
        <v>1</v>
      </c>
      <c r="E1" s="559" t="s">
        <v>1</v>
      </c>
      <c r="F1" s="559" t="s">
        <v>1</v>
      </c>
      <c r="G1" s="559" t="s">
        <v>1</v>
      </c>
      <c r="H1" s="559" t="s">
        <v>1</v>
      </c>
      <c r="I1" s="559" t="s">
        <v>1</v>
      </c>
      <c r="J1" s="559" t="s">
        <v>1</v>
      </c>
      <c r="K1" s="559" t="s">
        <v>1</v>
      </c>
      <c r="L1" s="559" t="s">
        <v>1</v>
      </c>
      <c r="M1" s="559" t="s">
        <v>1</v>
      </c>
      <c r="N1" s="559" t="s">
        <v>1</v>
      </c>
      <c r="O1" s="559" t="s">
        <v>1</v>
      </c>
      <c r="P1" s="559" t="s">
        <v>1</v>
      </c>
      <c r="Q1" s="559" t="s">
        <v>1</v>
      </c>
      <c r="R1" s="559" t="s">
        <v>1</v>
      </c>
      <c r="S1" s="559" t="s">
        <v>1</v>
      </c>
      <c r="T1" s="560" t="s">
        <v>1</v>
      </c>
      <c r="U1" s="559" t="s">
        <v>1</v>
      </c>
      <c r="V1" s="559" t="s">
        <v>1</v>
      </c>
      <c r="W1" s="559" t="s">
        <v>1</v>
      </c>
      <c r="X1" s="560" t="s">
        <v>1</v>
      </c>
      <c r="Y1" s="560" t="s">
        <v>1</v>
      </c>
      <c r="Z1" s="559" t="s">
        <v>1</v>
      </c>
      <c r="AA1" s="559" t="s">
        <v>1</v>
      </c>
    </row>
    <row r="2" spans="1:27" x14ac:dyDescent="0.25">
      <c r="A2" s="558" t="s">
        <v>2</v>
      </c>
      <c r="B2" s="558" t="s">
        <v>3</v>
      </c>
      <c r="C2" s="559" t="s">
        <v>1</v>
      </c>
      <c r="D2" s="559" t="s">
        <v>1</v>
      </c>
      <c r="E2" s="559" t="s">
        <v>1</v>
      </c>
      <c r="F2" s="559" t="s">
        <v>1</v>
      </c>
      <c r="G2" s="559" t="s">
        <v>1</v>
      </c>
      <c r="H2" s="559" t="s">
        <v>1</v>
      </c>
      <c r="I2" s="559" t="s">
        <v>1</v>
      </c>
      <c r="J2" s="559" t="s">
        <v>1</v>
      </c>
      <c r="K2" s="559" t="s">
        <v>1</v>
      </c>
      <c r="L2" s="559" t="s">
        <v>1</v>
      </c>
      <c r="M2" s="559" t="s">
        <v>1</v>
      </c>
      <c r="N2" s="559" t="s">
        <v>1</v>
      </c>
      <c r="O2" s="559" t="s">
        <v>1</v>
      </c>
      <c r="P2" s="559" t="s">
        <v>1</v>
      </c>
      <c r="Q2" s="559" t="s">
        <v>1</v>
      </c>
      <c r="R2" s="559" t="s">
        <v>1</v>
      </c>
      <c r="S2" s="559" t="s">
        <v>1</v>
      </c>
      <c r="T2" s="560" t="s">
        <v>1</v>
      </c>
      <c r="U2" s="559" t="s">
        <v>1</v>
      </c>
      <c r="V2" s="559" t="s">
        <v>1</v>
      </c>
      <c r="W2" s="559" t="s">
        <v>1</v>
      </c>
      <c r="X2" s="560" t="s">
        <v>1</v>
      </c>
      <c r="Y2" s="560" t="s">
        <v>1</v>
      </c>
      <c r="Z2" s="559" t="s">
        <v>1</v>
      </c>
      <c r="AA2" s="559" t="s">
        <v>1</v>
      </c>
    </row>
    <row r="3" spans="1:27" x14ac:dyDescent="0.25">
      <c r="A3" s="558" t="s">
        <v>4</v>
      </c>
      <c r="B3" s="558" t="s">
        <v>187</v>
      </c>
      <c r="C3" s="559" t="s">
        <v>1</v>
      </c>
      <c r="D3" s="559" t="s">
        <v>1</v>
      </c>
      <c r="E3" s="559" t="s">
        <v>1</v>
      </c>
      <c r="F3" s="559" t="s">
        <v>1</v>
      </c>
      <c r="G3" s="559" t="s">
        <v>1</v>
      </c>
      <c r="H3" s="559" t="s">
        <v>1</v>
      </c>
      <c r="I3" s="559" t="s">
        <v>1</v>
      </c>
      <c r="J3" s="559" t="s">
        <v>1</v>
      </c>
      <c r="K3" s="559" t="s">
        <v>1</v>
      </c>
      <c r="L3" s="559" t="s">
        <v>1</v>
      </c>
      <c r="M3" s="559" t="s">
        <v>1</v>
      </c>
      <c r="N3" s="559" t="s">
        <v>1</v>
      </c>
      <c r="O3" s="559" t="s">
        <v>1</v>
      </c>
      <c r="P3" s="559" t="s">
        <v>1</v>
      </c>
      <c r="Q3" s="559" t="s">
        <v>1</v>
      </c>
      <c r="R3" s="559" t="s">
        <v>1</v>
      </c>
      <c r="S3" s="559" t="s">
        <v>1</v>
      </c>
      <c r="T3" s="560" t="s">
        <v>1</v>
      </c>
      <c r="U3" s="559" t="s">
        <v>1</v>
      </c>
      <c r="V3" s="559" t="s">
        <v>1</v>
      </c>
      <c r="W3" s="559" t="s">
        <v>1</v>
      </c>
      <c r="X3" s="560" t="s">
        <v>1</v>
      </c>
      <c r="Y3" s="560" t="s">
        <v>1</v>
      </c>
      <c r="Z3" s="559" t="s">
        <v>1</v>
      </c>
      <c r="AA3" s="559" t="s">
        <v>1</v>
      </c>
    </row>
    <row r="4" spans="1:27" ht="24" x14ac:dyDescent="0.25">
      <c r="A4" s="558" t="s">
        <v>5</v>
      </c>
      <c r="B4" s="558" t="s">
        <v>6</v>
      </c>
      <c r="C4" s="558" t="s">
        <v>7</v>
      </c>
      <c r="D4" s="558" t="s">
        <v>8</v>
      </c>
      <c r="E4" s="558" t="s">
        <v>9</v>
      </c>
      <c r="F4" s="558" t="s">
        <v>10</v>
      </c>
      <c r="G4" s="558" t="s">
        <v>11</v>
      </c>
      <c r="H4" s="558" t="s">
        <v>12</v>
      </c>
      <c r="I4" s="558" t="s">
        <v>13</v>
      </c>
      <c r="J4" s="558" t="s">
        <v>14</v>
      </c>
      <c r="K4" s="558" t="s">
        <v>15</v>
      </c>
      <c r="L4" s="558" t="s">
        <v>159</v>
      </c>
      <c r="M4" s="558" t="s">
        <v>16</v>
      </c>
      <c r="N4" s="558" t="s">
        <v>17</v>
      </c>
      <c r="O4" s="558" t="s">
        <v>18</v>
      </c>
      <c r="P4" s="558" t="s">
        <v>19</v>
      </c>
      <c r="Q4" s="558" t="s">
        <v>20</v>
      </c>
      <c r="R4" s="558" t="s">
        <v>21</v>
      </c>
      <c r="S4" s="558" t="s">
        <v>22</v>
      </c>
      <c r="T4" s="562" t="s">
        <v>91</v>
      </c>
      <c r="U4" s="558" t="s">
        <v>23</v>
      </c>
      <c r="V4" s="558" t="s">
        <v>24</v>
      </c>
      <c r="W4" s="558" t="s">
        <v>160</v>
      </c>
      <c r="X4" s="562" t="s">
        <v>25</v>
      </c>
      <c r="Y4" s="562" t="s">
        <v>26</v>
      </c>
      <c r="Z4" s="558" t="s">
        <v>27</v>
      </c>
      <c r="AA4" s="558" t="s">
        <v>28</v>
      </c>
    </row>
    <row r="5" spans="1:27" x14ac:dyDescent="0.25">
      <c r="A5" s="563" t="s">
        <v>54</v>
      </c>
      <c r="B5" s="564" t="s">
        <v>55</v>
      </c>
      <c r="C5" s="565" t="s">
        <v>95</v>
      </c>
      <c r="D5" s="563" t="s">
        <v>29</v>
      </c>
      <c r="E5" s="563" t="s">
        <v>161</v>
      </c>
      <c r="F5" s="563" t="s">
        <v>161</v>
      </c>
      <c r="G5" s="563" t="s">
        <v>161</v>
      </c>
      <c r="H5" s="563"/>
      <c r="I5" s="563"/>
      <c r="J5" s="563"/>
      <c r="K5" s="563"/>
      <c r="L5" s="563"/>
      <c r="M5" s="563" t="s">
        <v>30</v>
      </c>
      <c r="N5" s="563" t="s">
        <v>31</v>
      </c>
      <c r="O5" s="563" t="s">
        <v>32</v>
      </c>
      <c r="P5" s="564" t="s">
        <v>96</v>
      </c>
      <c r="Q5" s="557">
        <v>33196500000</v>
      </c>
      <c r="R5" s="557">
        <v>0</v>
      </c>
      <c r="S5" s="557">
        <v>0</v>
      </c>
      <c r="T5" s="566">
        <v>33196500000</v>
      </c>
      <c r="U5" s="557">
        <v>0</v>
      </c>
      <c r="V5" s="557">
        <v>32137043020</v>
      </c>
      <c r="W5" s="557">
        <v>1059456980</v>
      </c>
      <c r="X5" s="566">
        <v>0</v>
      </c>
      <c r="Y5" s="566">
        <v>0</v>
      </c>
      <c r="Z5" s="557">
        <v>0</v>
      </c>
      <c r="AA5" s="557">
        <v>0</v>
      </c>
    </row>
    <row r="6" spans="1:27" ht="22.5" x14ac:dyDescent="0.25">
      <c r="A6" s="563" t="s">
        <v>54</v>
      </c>
      <c r="B6" s="564" t="s">
        <v>55</v>
      </c>
      <c r="C6" s="565" t="s">
        <v>97</v>
      </c>
      <c r="D6" s="563" t="s">
        <v>29</v>
      </c>
      <c r="E6" s="563" t="s">
        <v>161</v>
      </c>
      <c r="F6" s="563" t="s">
        <v>161</v>
      </c>
      <c r="G6" s="563" t="s">
        <v>162</v>
      </c>
      <c r="H6" s="563"/>
      <c r="I6" s="563"/>
      <c r="J6" s="563"/>
      <c r="K6" s="563"/>
      <c r="L6" s="563"/>
      <c r="M6" s="563" t="s">
        <v>30</v>
      </c>
      <c r="N6" s="563" t="s">
        <v>31</v>
      </c>
      <c r="O6" s="563" t="s">
        <v>32</v>
      </c>
      <c r="P6" s="564" t="s">
        <v>98</v>
      </c>
      <c r="Q6" s="557">
        <v>11810400000</v>
      </c>
      <c r="R6" s="557">
        <v>0</v>
      </c>
      <c r="S6" s="557">
        <v>0</v>
      </c>
      <c r="T6" s="566">
        <v>11810400000</v>
      </c>
      <c r="U6" s="557">
        <v>0</v>
      </c>
      <c r="V6" s="557">
        <v>11810399998</v>
      </c>
      <c r="W6" s="557">
        <v>2</v>
      </c>
      <c r="X6" s="566">
        <v>0</v>
      </c>
      <c r="Y6" s="566">
        <v>0</v>
      </c>
      <c r="Z6" s="557">
        <v>0</v>
      </c>
      <c r="AA6" s="557">
        <v>0</v>
      </c>
    </row>
    <row r="7" spans="1:27" ht="33.75" x14ac:dyDescent="0.25">
      <c r="A7" s="563" t="s">
        <v>54</v>
      </c>
      <c r="B7" s="564" t="s">
        <v>55</v>
      </c>
      <c r="C7" s="565" t="s">
        <v>99</v>
      </c>
      <c r="D7" s="563" t="s">
        <v>29</v>
      </c>
      <c r="E7" s="563" t="s">
        <v>161</v>
      </c>
      <c r="F7" s="563" t="s">
        <v>161</v>
      </c>
      <c r="G7" s="563" t="s">
        <v>163</v>
      </c>
      <c r="H7" s="563"/>
      <c r="I7" s="563"/>
      <c r="J7" s="563"/>
      <c r="K7" s="563"/>
      <c r="L7" s="563"/>
      <c r="M7" s="563" t="s">
        <v>30</v>
      </c>
      <c r="N7" s="563" t="s">
        <v>31</v>
      </c>
      <c r="O7" s="563" t="s">
        <v>32</v>
      </c>
      <c r="P7" s="564" t="s">
        <v>100</v>
      </c>
      <c r="Q7" s="557">
        <v>5515500000</v>
      </c>
      <c r="R7" s="557">
        <v>0</v>
      </c>
      <c r="S7" s="557">
        <v>0</v>
      </c>
      <c r="T7" s="566">
        <v>5515500000</v>
      </c>
      <c r="U7" s="557">
        <v>0</v>
      </c>
      <c r="V7" s="557">
        <v>4959705104</v>
      </c>
      <c r="W7" s="557">
        <v>555794896</v>
      </c>
      <c r="X7" s="566">
        <v>0</v>
      </c>
      <c r="Y7" s="566">
        <v>0</v>
      </c>
      <c r="Z7" s="557">
        <v>0</v>
      </c>
      <c r="AA7" s="557">
        <v>0</v>
      </c>
    </row>
    <row r="8" spans="1:27" ht="22.5" x14ac:dyDescent="0.25">
      <c r="A8" s="563" t="s">
        <v>54</v>
      </c>
      <c r="B8" s="564" t="s">
        <v>55</v>
      </c>
      <c r="C8" s="565" t="s">
        <v>294</v>
      </c>
      <c r="D8" s="563" t="s">
        <v>29</v>
      </c>
      <c r="E8" s="563" t="s">
        <v>162</v>
      </c>
      <c r="F8" s="563"/>
      <c r="G8" s="563"/>
      <c r="H8" s="563"/>
      <c r="I8" s="563"/>
      <c r="J8" s="563"/>
      <c r="K8" s="563"/>
      <c r="L8" s="563"/>
      <c r="M8" s="563" t="s">
        <v>30</v>
      </c>
      <c r="N8" s="563" t="s">
        <v>31</v>
      </c>
      <c r="O8" s="563" t="s">
        <v>32</v>
      </c>
      <c r="P8" s="564" t="s">
        <v>295</v>
      </c>
      <c r="Q8" s="557">
        <v>2503020438</v>
      </c>
      <c r="R8" s="557">
        <v>6275079562</v>
      </c>
      <c r="S8" s="557">
        <v>0</v>
      </c>
      <c r="T8" s="566">
        <v>8778100000</v>
      </c>
      <c r="U8" s="557">
        <v>0</v>
      </c>
      <c r="V8" s="557">
        <v>7315063159.5100002</v>
      </c>
      <c r="W8" s="557">
        <v>1463036840.49</v>
      </c>
      <c r="X8" s="566">
        <v>3040893780.5100002</v>
      </c>
      <c r="Y8" s="566">
        <v>0</v>
      </c>
      <c r="Z8" s="557">
        <v>0</v>
      </c>
      <c r="AA8" s="557">
        <v>0</v>
      </c>
    </row>
    <row r="9" spans="1:27" ht="33.75" x14ac:dyDescent="0.25">
      <c r="A9" s="563" t="s">
        <v>54</v>
      </c>
      <c r="B9" s="564" t="s">
        <v>55</v>
      </c>
      <c r="C9" s="565" t="s">
        <v>106</v>
      </c>
      <c r="D9" s="563" t="s">
        <v>29</v>
      </c>
      <c r="E9" s="563" t="s">
        <v>163</v>
      </c>
      <c r="F9" s="563" t="s">
        <v>163</v>
      </c>
      <c r="G9" s="563" t="s">
        <v>161</v>
      </c>
      <c r="H9" s="563" t="s">
        <v>165</v>
      </c>
      <c r="I9" s="563"/>
      <c r="J9" s="563"/>
      <c r="K9" s="563"/>
      <c r="L9" s="563"/>
      <c r="M9" s="563" t="s">
        <v>30</v>
      </c>
      <c r="N9" s="563" t="s">
        <v>31</v>
      </c>
      <c r="O9" s="563" t="s">
        <v>32</v>
      </c>
      <c r="P9" s="564" t="s">
        <v>298</v>
      </c>
      <c r="Q9" s="557">
        <v>15000000000</v>
      </c>
      <c r="R9" s="557">
        <v>0</v>
      </c>
      <c r="S9" s="557">
        <v>0</v>
      </c>
      <c r="T9" s="566">
        <v>15000000000</v>
      </c>
      <c r="U9" s="557">
        <v>0</v>
      </c>
      <c r="V9" s="557">
        <v>13525192300</v>
      </c>
      <c r="W9" s="557">
        <v>1474807700</v>
      </c>
      <c r="X9" s="566">
        <v>756841867</v>
      </c>
      <c r="Y9" s="566">
        <v>0</v>
      </c>
      <c r="Z9" s="557">
        <v>0</v>
      </c>
      <c r="AA9" s="557">
        <v>0</v>
      </c>
    </row>
    <row r="10" spans="1:27" ht="56.25" x14ac:dyDescent="0.25">
      <c r="A10" s="563" t="s">
        <v>54</v>
      </c>
      <c r="B10" s="564" t="s">
        <v>55</v>
      </c>
      <c r="C10" s="565" t="s">
        <v>254</v>
      </c>
      <c r="D10" s="563" t="s">
        <v>29</v>
      </c>
      <c r="E10" s="563" t="s">
        <v>163</v>
      </c>
      <c r="F10" s="563" t="s">
        <v>163</v>
      </c>
      <c r="G10" s="563" t="s">
        <v>161</v>
      </c>
      <c r="H10" s="563" t="s">
        <v>255</v>
      </c>
      <c r="I10" s="563"/>
      <c r="J10" s="563"/>
      <c r="K10" s="563"/>
      <c r="L10" s="563"/>
      <c r="M10" s="563" t="s">
        <v>30</v>
      </c>
      <c r="N10" s="563" t="s">
        <v>31</v>
      </c>
      <c r="O10" s="563" t="s">
        <v>32</v>
      </c>
      <c r="P10" s="564" t="s">
        <v>256</v>
      </c>
      <c r="Q10" s="557">
        <v>2619300000</v>
      </c>
      <c r="R10" s="557">
        <v>0</v>
      </c>
      <c r="S10" s="557">
        <v>0</v>
      </c>
      <c r="T10" s="566">
        <v>2619300000</v>
      </c>
      <c r="U10" s="557">
        <v>0</v>
      </c>
      <c r="V10" s="557">
        <v>2619300000</v>
      </c>
      <c r="W10" s="557">
        <v>0</v>
      </c>
      <c r="X10" s="566">
        <v>0</v>
      </c>
      <c r="Y10" s="566">
        <v>0</v>
      </c>
      <c r="Z10" s="557">
        <v>0</v>
      </c>
      <c r="AA10" s="557">
        <v>0</v>
      </c>
    </row>
    <row r="11" spans="1:27" ht="33.75" x14ac:dyDescent="0.25">
      <c r="A11" s="563" t="s">
        <v>54</v>
      </c>
      <c r="B11" s="564" t="s">
        <v>55</v>
      </c>
      <c r="C11" s="565" t="s">
        <v>110</v>
      </c>
      <c r="D11" s="563" t="s">
        <v>29</v>
      </c>
      <c r="E11" s="563" t="s">
        <v>163</v>
      </c>
      <c r="F11" s="563" t="s">
        <v>163</v>
      </c>
      <c r="G11" s="563" t="s">
        <v>162</v>
      </c>
      <c r="H11" s="563" t="s">
        <v>167</v>
      </c>
      <c r="I11" s="563"/>
      <c r="J11" s="563"/>
      <c r="K11" s="563"/>
      <c r="L11" s="563"/>
      <c r="M11" s="563" t="s">
        <v>30</v>
      </c>
      <c r="N11" s="563" t="s">
        <v>31</v>
      </c>
      <c r="O11" s="563" t="s">
        <v>32</v>
      </c>
      <c r="P11" s="564" t="s">
        <v>111</v>
      </c>
      <c r="Q11" s="557">
        <v>7221500000</v>
      </c>
      <c r="R11" s="557">
        <v>0</v>
      </c>
      <c r="S11" s="557">
        <v>0</v>
      </c>
      <c r="T11" s="566">
        <v>7221500000</v>
      </c>
      <c r="U11" s="557">
        <v>0</v>
      </c>
      <c r="V11" s="557">
        <v>0</v>
      </c>
      <c r="W11" s="557">
        <v>7221500000</v>
      </c>
      <c r="X11" s="566">
        <v>0</v>
      </c>
      <c r="Y11" s="566">
        <v>0</v>
      </c>
      <c r="Z11" s="557">
        <v>0</v>
      </c>
      <c r="AA11" s="557">
        <v>0</v>
      </c>
    </row>
    <row r="12" spans="1:27" ht="45" x14ac:dyDescent="0.25">
      <c r="A12" s="563" t="s">
        <v>54</v>
      </c>
      <c r="B12" s="564" t="s">
        <v>55</v>
      </c>
      <c r="C12" s="565" t="s">
        <v>112</v>
      </c>
      <c r="D12" s="563" t="s">
        <v>29</v>
      </c>
      <c r="E12" s="563" t="s">
        <v>163</v>
      </c>
      <c r="F12" s="563" t="s">
        <v>163</v>
      </c>
      <c r="G12" s="563" t="s">
        <v>162</v>
      </c>
      <c r="H12" s="563" t="s">
        <v>168</v>
      </c>
      <c r="I12" s="563"/>
      <c r="J12" s="563"/>
      <c r="K12" s="563"/>
      <c r="L12" s="563"/>
      <c r="M12" s="563" t="s">
        <v>30</v>
      </c>
      <c r="N12" s="563" t="s">
        <v>31</v>
      </c>
      <c r="O12" s="563" t="s">
        <v>32</v>
      </c>
      <c r="P12" s="564" t="s">
        <v>113</v>
      </c>
      <c r="Q12" s="557">
        <v>4946200000</v>
      </c>
      <c r="R12" s="557">
        <v>0</v>
      </c>
      <c r="S12" s="557">
        <v>0</v>
      </c>
      <c r="T12" s="566">
        <v>4946200000</v>
      </c>
      <c r="U12" s="557">
        <v>0</v>
      </c>
      <c r="V12" s="557">
        <v>0</v>
      </c>
      <c r="W12" s="557">
        <v>4946200000</v>
      </c>
      <c r="X12" s="566">
        <v>0</v>
      </c>
      <c r="Y12" s="566">
        <v>0</v>
      </c>
      <c r="Z12" s="557">
        <v>0</v>
      </c>
      <c r="AA12" s="557">
        <v>0</v>
      </c>
    </row>
    <row r="13" spans="1:27" ht="33.75" x14ac:dyDescent="0.25">
      <c r="A13" s="563" t="s">
        <v>54</v>
      </c>
      <c r="B13" s="564" t="s">
        <v>55</v>
      </c>
      <c r="C13" s="565" t="s">
        <v>114</v>
      </c>
      <c r="D13" s="563" t="s">
        <v>29</v>
      </c>
      <c r="E13" s="563" t="s">
        <v>163</v>
      </c>
      <c r="F13" s="563" t="s">
        <v>163</v>
      </c>
      <c r="G13" s="563" t="s">
        <v>162</v>
      </c>
      <c r="H13" s="563" t="s">
        <v>169</v>
      </c>
      <c r="I13" s="563"/>
      <c r="J13" s="563"/>
      <c r="K13" s="563"/>
      <c r="L13" s="563"/>
      <c r="M13" s="563" t="s">
        <v>30</v>
      </c>
      <c r="N13" s="563" t="s">
        <v>31</v>
      </c>
      <c r="O13" s="563" t="s">
        <v>32</v>
      </c>
      <c r="P13" s="564" t="s">
        <v>115</v>
      </c>
      <c r="Q13" s="557">
        <v>3514700000</v>
      </c>
      <c r="R13" s="557">
        <v>0</v>
      </c>
      <c r="S13" s="557">
        <v>0</v>
      </c>
      <c r="T13" s="566">
        <v>3514700000</v>
      </c>
      <c r="U13" s="557">
        <v>0</v>
      </c>
      <c r="V13" s="557">
        <v>0</v>
      </c>
      <c r="W13" s="557">
        <v>3514700000</v>
      </c>
      <c r="X13" s="566">
        <v>0</v>
      </c>
      <c r="Y13" s="566">
        <v>0</v>
      </c>
      <c r="Z13" s="557">
        <v>0</v>
      </c>
      <c r="AA13" s="557">
        <v>0</v>
      </c>
    </row>
    <row r="14" spans="1:27" ht="33.75" x14ac:dyDescent="0.25">
      <c r="A14" s="563" t="s">
        <v>54</v>
      </c>
      <c r="B14" s="564" t="s">
        <v>55</v>
      </c>
      <c r="C14" s="565" t="s">
        <v>116</v>
      </c>
      <c r="D14" s="563" t="s">
        <v>29</v>
      </c>
      <c r="E14" s="563" t="s">
        <v>163</v>
      </c>
      <c r="F14" s="563" t="s">
        <v>163</v>
      </c>
      <c r="G14" s="563" t="s">
        <v>162</v>
      </c>
      <c r="H14" s="563" t="s">
        <v>170</v>
      </c>
      <c r="I14" s="563"/>
      <c r="J14" s="563"/>
      <c r="K14" s="563"/>
      <c r="L14" s="563"/>
      <c r="M14" s="563" t="s">
        <v>30</v>
      </c>
      <c r="N14" s="563" t="s">
        <v>31</v>
      </c>
      <c r="O14" s="563" t="s">
        <v>32</v>
      </c>
      <c r="P14" s="564" t="s">
        <v>117</v>
      </c>
      <c r="Q14" s="557">
        <v>2735900000</v>
      </c>
      <c r="R14" s="557">
        <v>0</v>
      </c>
      <c r="S14" s="557">
        <v>0</v>
      </c>
      <c r="T14" s="566">
        <v>2735900000</v>
      </c>
      <c r="U14" s="557">
        <v>0</v>
      </c>
      <c r="V14" s="557">
        <v>0</v>
      </c>
      <c r="W14" s="557">
        <v>2735900000</v>
      </c>
      <c r="X14" s="566">
        <v>0</v>
      </c>
      <c r="Y14" s="566">
        <v>0</v>
      </c>
      <c r="Z14" s="557">
        <v>0</v>
      </c>
      <c r="AA14" s="557">
        <v>0</v>
      </c>
    </row>
    <row r="15" spans="1:27" ht="33.75" x14ac:dyDescent="0.25">
      <c r="A15" s="563" t="s">
        <v>54</v>
      </c>
      <c r="B15" s="564" t="s">
        <v>55</v>
      </c>
      <c r="C15" s="565" t="s">
        <v>118</v>
      </c>
      <c r="D15" s="563" t="s">
        <v>29</v>
      </c>
      <c r="E15" s="563" t="s">
        <v>163</v>
      </c>
      <c r="F15" s="563" t="s">
        <v>163</v>
      </c>
      <c r="G15" s="563" t="s">
        <v>162</v>
      </c>
      <c r="H15" s="563" t="s">
        <v>171</v>
      </c>
      <c r="I15" s="563"/>
      <c r="J15" s="563"/>
      <c r="K15" s="563"/>
      <c r="L15" s="563"/>
      <c r="M15" s="563" t="s">
        <v>30</v>
      </c>
      <c r="N15" s="563" t="s">
        <v>31</v>
      </c>
      <c r="O15" s="563" t="s">
        <v>32</v>
      </c>
      <c r="P15" s="564" t="s">
        <v>119</v>
      </c>
      <c r="Q15" s="557">
        <v>3511200000</v>
      </c>
      <c r="R15" s="557">
        <v>0</v>
      </c>
      <c r="S15" s="557">
        <v>0</v>
      </c>
      <c r="T15" s="566">
        <v>3511200000</v>
      </c>
      <c r="U15" s="557">
        <v>0</v>
      </c>
      <c r="V15" s="557">
        <v>0</v>
      </c>
      <c r="W15" s="557">
        <v>3511200000</v>
      </c>
      <c r="X15" s="566">
        <v>0</v>
      </c>
      <c r="Y15" s="566">
        <v>0</v>
      </c>
      <c r="Z15" s="557">
        <v>0</v>
      </c>
      <c r="AA15" s="557">
        <v>0</v>
      </c>
    </row>
    <row r="16" spans="1:27" ht="33.75" x14ac:dyDescent="0.25">
      <c r="A16" s="563" t="s">
        <v>54</v>
      </c>
      <c r="B16" s="564" t="s">
        <v>55</v>
      </c>
      <c r="C16" s="565" t="s">
        <v>120</v>
      </c>
      <c r="D16" s="563" t="s">
        <v>29</v>
      </c>
      <c r="E16" s="563" t="s">
        <v>163</v>
      </c>
      <c r="F16" s="563" t="s">
        <v>163</v>
      </c>
      <c r="G16" s="563" t="s">
        <v>162</v>
      </c>
      <c r="H16" s="563" t="s">
        <v>172</v>
      </c>
      <c r="I16" s="563"/>
      <c r="J16" s="563"/>
      <c r="K16" s="563"/>
      <c r="L16" s="563"/>
      <c r="M16" s="563" t="s">
        <v>30</v>
      </c>
      <c r="N16" s="563" t="s">
        <v>31</v>
      </c>
      <c r="O16" s="563" t="s">
        <v>32</v>
      </c>
      <c r="P16" s="564" t="s">
        <v>121</v>
      </c>
      <c r="Q16" s="557">
        <v>5556100000</v>
      </c>
      <c r="R16" s="557">
        <v>0</v>
      </c>
      <c r="S16" s="557">
        <v>0</v>
      </c>
      <c r="T16" s="566">
        <v>5556100000</v>
      </c>
      <c r="U16" s="557">
        <v>0</v>
      </c>
      <c r="V16" s="557">
        <v>0</v>
      </c>
      <c r="W16" s="557">
        <v>5556100000</v>
      </c>
      <c r="X16" s="566">
        <v>0</v>
      </c>
      <c r="Y16" s="566">
        <v>0</v>
      </c>
      <c r="Z16" s="557">
        <v>0</v>
      </c>
      <c r="AA16" s="557">
        <v>0</v>
      </c>
    </row>
    <row r="17" spans="1:27" ht="67.5" x14ac:dyDescent="0.25">
      <c r="A17" s="563" t="s">
        <v>54</v>
      </c>
      <c r="B17" s="564" t="s">
        <v>55</v>
      </c>
      <c r="C17" s="565" t="s">
        <v>314</v>
      </c>
      <c r="D17" s="563" t="s">
        <v>29</v>
      </c>
      <c r="E17" s="563" t="s">
        <v>163</v>
      </c>
      <c r="F17" s="563" t="s">
        <v>163</v>
      </c>
      <c r="G17" s="563" t="s">
        <v>173</v>
      </c>
      <c r="H17" s="563" t="s">
        <v>315</v>
      </c>
      <c r="I17" s="563"/>
      <c r="J17" s="563"/>
      <c r="K17" s="563"/>
      <c r="L17" s="563"/>
      <c r="M17" s="563" t="s">
        <v>30</v>
      </c>
      <c r="N17" s="563" t="s">
        <v>31</v>
      </c>
      <c r="O17" s="563" t="s">
        <v>32</v>
      </c>
      <c r="P17" s="564" t="s">
        <v>316</v>
      </c>
      <c r="Q17" s="557">
        <v>8905600000</v>
      </c>
      <c r="R17" s="557">
        <v>0</v>
      </c>
      <c r="S17" s="557">
        <v>0</v>
      </c>
      <c r="T17" s="566">
        <v>8905600000</v>
      </c>
      <c r="U17" s="557">
        <v>0</v>
      </c>
      <c r="V17" s="557">
        <v>0</v>
      </c>
      <c r="W17" s="557">
        <v>8905600000</v>
      </c>
      <c r="X17" s="566">
        <v>0</v>
      </c>
      <c r="Y17" s="566">
        <v>0</v>
      </c>
      <c r="Z17" s="557">
        <v>0</v>
      </c>
      <c r="AA17" s="557">
        <v>0</v>
      </c>
    </row>
    <row r="18" spans="1:27" ht="45" x14ac:dyDescent="0.25">
      <c r="A18" s="563" t="s">
        <v>54</v>
      </c>
      <c r="B18" s="564" t="s">
        <v>55</v>
      </c>
      <c r="C18" s="565" t="s">
        <v>323</v>
      </c>
      <c r="D18" s="563" t="s">
        <v>29</v>
      </c>
      <c r="E18" s="563" t="s">
        <v>163</v>
      </c>
      <c r="F18" s="563" t="s">
        <v>163</v>
      </c>
      <c r="G18" s="563" t="s">
        <v>173</v>
      </c>
      <c r="H18" s="563" t="s">
        <v>324</v>
      </c>
      <c r="I18" s="563"/>
      <c r="J18" s="563"/>
      <c r="K18" s="563"/>
      <c r="L18" s="563"/>
      <c r="M18" s="563" t="s">
        <v>30</v>
      </c>
      <c r="N18" s="563" t="s">
        <v>31</v>
      </c>
      <c r="O18" s="563" t="s">
        <v>32</v>
      </c>
      <c r="P18" s="564" t="s">
        <v>33</v>
      </c>
      <c r="Q18" s="557">
        <v>3346400000</v>
      </c>
      <c r="R18" s="557">
        <v>0</v>
      </c>
      <c r="S18" s="557">
        <v>0</v>
      </c>
      <c r="T18" s="566">
        <v>3346400000</v>
      </c>
      <c r="U18" s="557">
        <v>0</v>
      </c>
      <c r="V18" s="557">
        <v>3338101353</v>
      </c>
      <c r="W18" s="557">
        <v>8298647</v>
      </c>
      <c r="X18" s="566">
        <v>1830336667</v>
      </c>
      <c r="Y18" s="566">
        <v>0</v>
      </c>
      <c r="Z18" s="557">
        <v>0</v>
      </c>
      <c r="AA18" s="557">
        <v>0</v>
      </c>
    </row>
    <row r="19" spans="1:27" s="570" customFormat="1" ht="56.25" x14ac:dyDescent="0.25">
      <c r="A19" s="567" t="s">
        <v>54</v>
      </c>
      <c r="B19" s="568" t="s">
        <v>55</v>
      </c>
      <c r="C19" s="569" t="s">
        <v>123</v>
      </c>
      <c r="D19" s="567" t="s">
        <v>29</v>
      </c>
      <c r="E19" s="567" t="s">
        <v>163</v>
      </c>
      <c r="F19" s="567" t="s">
        <v>173</v>
      </c>
      <c r="G19" s="567" t="s">
        <v>161</v>
      </c>
      <c r="H19" s="567" t="s">
        <v>174</v>
      </c>
      <c r="I19" s="567"/>
      <c r="J19" s="567"/>
      <c r="K19" s="567"/>
      <c r="L19" s="567"/>
      <c r="M19" s="567" t="s">
        <v>30</v>
      </c>
      <c r="N19" s="567" t="s">
        <v>31</v>
      </c>
      <c r="O19" s="567" t="s">
        <v>32</v>
      </c>
      <c r="P19" s="568" t="s">
        <v>268</v>
      </c>
      <c r="Q19" s="566">
        <v>8920268284</v>
      </c>
      <c r="R19" s="566">
        <v>0</v>
      </c>
      <c r="S19" s="566">
        <v>0</v>
      </c>
      <c r="T19" s="566">
        <v>8920268284</v>
      </c>
      <c r="U19" s="566">
        <v>0</v>
      </c>
      <c r="V19" s="566">
        <v>0</v>
      </c>
      <c r="W19" s="566">
        <v>8920268284</v>
      </c>
      <c r="X19" s="566">
        <v>0</v>
      </c>
      <c r="Y19" s="566">
        <v>0</v>
      </c>
      <c r="Z19" s="566">
        <v>0</v>
      </c>
      <c r="AA19" s="566">
        <v>0</v>
      </c>
    </row>
    <row r="20" spans="1:27" ht="45" x14ac:dyDescent="0.25">
      <c r="A20" s="563" t="s">
        <v>54</v>
      </c>
      <c r="B20" s="564" t="s">
        <v>55</v>
      </c>
      <c r="C20" s="565" t="s">
        <v>124</v>
      </c>
      <c r="D20" s="563" t="s">
        <v>29</v>
      </c>
      <c r="E20" s="563" t="s">
        <v>163</v>
      </c>
      <c r="F20" s="563" t="s">
        <v>175</v>
      </c>
      <c r="G20" s="563" t="s">
        <v>161</v>
      </c>
      <c r="H20" s="563" t="s">
        <v>176</v>
      </c>
      <c r="I20" s="563"/>
      <c r="J20" s="563"/>
      <c r="K20" s="563"/>
      <c r="L20" s="563"/>
      <c r="M20" s="563" t="s">
        <v>30</v>
      </c>
      <c r="N20" s="563" t="s">
        <v>31</v>
      </c>
      <c r="O20" s="563" t="s">
        <v>32</v>
      </c>
      <c r="P20" s="564" t="s">
        <v>125</v>
      </c>
      <c r="Q20" s="557">
        <v>1114100000</v>
      </c>
      <c r="R20" s="557">
        <v>0</v>
      </c>
      <c r="S20" s="557">
        <v>0</v>
      </c>
      <c r="T20" s="566">
        <v>1114100000</v>
      </c>
      <c r="U20" s="557">
        <v>0</v>
      </c>
      <c r="V20" s="557">
        <v>1114100000</v>
      </c>
      <c r="W20" s="557">
        <v>0</v>
      </c>
      <c r="X20" s="566">
        <v>0</v>
      </c>
      <c r="Y20" s="566">
        <v>0</v>
      </c>
      <c r="Z20" s="557">
        <v>0</v>
      </c>
      <c r="AA20" s="557">
        <v>0</v>
      </c>
    </row>
    <row r="21" spans="1:27" ht="67.5" x14ac:dyDescent="0.25">
      <c r="A21" s="563" t="s">
        <v>54</v>
      </c>
      <c r="B21" s="564" t="s">
        <v>55</v>
      </c>
      <c r="C21" s="565" t="s">
        <v>126</v>
      </c>
      <c r="D21" s="563" t="s">
        <v>29</v>
      </c>
      <c r="E21" s="563" t="s">
        <v>163</v>
      </c>
      <c r="F21" s="563" t="s">
        <v>175</v>
      </c>
      <c r="G21" s="563" t="s">
        <v>161</v>
      </c>
      <c r="H21" s="563" t="s">
        <v>174</v>
      </c>
      <c r="I21" s="563"/>
      <c r="J21" s="563"/>
      <c r="K21" s="563"/>
      <c r="L21" s="563"/>
      <c r="M21" s="563" t="s">
        <v>30</v>
      </c>
      <c r="N21" s="563" t="s">
        <v>31</v>
      </c>
      <c r="O21" s="563" t="s">
        <v>32</v>
      </c>
      <c r="P21" s="564" t="s">
        <v>269</v>
      </c>
      <c r="Q21" s="557">
        <v>29017500000</v>
      </c>
      <c r="R21" s="557">
        <v>0</v>
      </c>
      <c r="S21" s="557">
        <v>0</v>
      </c>
      <c r="T21" s="566">
        <v>29017500000</v>
      </c>
      <c r="U21" s="557">
        <v>0</v>
      </c>
      <c r="V21" s="557">
        <v>26075300000</v>
      </c>
      <c r="W21" s="557">
        <v>2942200000</v>
      </c>
      <c r="X21" s="566">
        <v>0</v>
      </c>
      <c r="Y21" s="566">
        <v>0</v>
      </c>
      <c r="Z21" s="557">
        <v>0</v>
      </c>
      <c r="AA21" s="557">
        <v>0</v>
      </c>
    </row>
    <row r="22" spans="1:27" ht="56.25" x14ac:dyDescent="0.25">
      <c r="A22" s="563" t="s">
        <v>54</v>
      </c>
      <c r="B22" s="564" t="s">
        <v>55</v>
      </c>
      <c r="C22" s="565" t="s">
        <v>127</v>
      </c>
      <c r="D22" s="563" t="s">
        <v>29</v>
      </c>
      <c r="E22" s="563" t="s">
        <v>163</v>
      </c>
      <c r="F22" s="563" t="s">
        <v>175</v>
      </c>
      <c r="G22" s="563" t="s">
        <v>161</v>
      </c>
      <c r="H22" s="563" t="s">
        <v>177</v>
      </c>
      <c r="I22" s="563"/>
      <c r="J22" s="563"/>
      <c r="K22" s="563"/>
      <c r="L22" s="563"/>
      <c r="M22" s="563" t="s">
        <v>30</v>
      </c>
      <c r="N22" s="563" t="s">
        <v>31</v>
      </c>
      <c r="O22" s="563" t="s">
        <v>32</v>
      </c>
      <c r="P22" s="564" t="s">
        <v>270</v>
      </c>
      <c r="Q22" s="557">
        <v>87055300000</v>
      </c>
      <c r="R22" s="557">
        <v>0</v>
      </c>
      <c r="S22" s="557">
        <v>0</v>
      </c>
      <c r="T22" s="566">
        <v>87055300000</v>
      </c>
      <c r="U22" s="557">
        <v>0</v>
      </c>
      <c r="V22" s="557">
        <v>54062761709</v>
      </c>
      <c r="W22" s="557">
        <v>32992538291</v>
      </c>
      <c r="X22" s="566">
        <v>1136490384</v>
      </c>
      <c r="Y22" s="566">
        <v>0</v>
      </c>
      <c r="Z22" s="557">
        <v>0</v>
      </c>
      <c r="AA22" s="557">
        <v>0</v>
      </c>
    </row>
    <row r="23" spans="1:27" ht="78.75" x14ac:dyDescent="0.25">
      <c r="A23" s="563" t="s">
        <v>54</v>
      </c>
      <c r="B23" s="564" t="s">
        <v>55</v>
      </c>
      <c r="C23" s="565" t="s">
        <v>128</v>
      </c>
      <c r="D23" s="563" t="s">
        <v>29</v>
      </c>
      <c r="E23" s="563" t="s">
        <v>163</v>
      </c>
      <c r="F23" s="563" t="s">
        <v>175</v>
      </c>
      <c r="G23" s="563" t="s">
        <v>161</v>
      </c>
      <c r="H23" s="563" t="s">
        <v>167</v>
      </c>
      <c r="I23" s="563"/>
      <c r="J23" s="563"/>
      <c r="K23" s="563"/>
      <c r="L23" s="563"/>
      <c r="M23" s="563" t="s">
        <v>30</v>
      </c>
      <c r="N23" s="563" t="s">
        <v>31</v>
      </c>
      <c r="O23" s="563" t="s">
        <v>32</v>
      </c>
      <c r="P23" s="564" t="s">
        <v>271</v>
      </c>
      <c r="Q23" s="557">
        <v>9418600000</v>
      </c>
      <c r="R23" s="557">
        <v>0</v>
      </c>
      <c r="S23" s="557">
        <v>0</v>
      </c>
      <c r="T23" s="566">
        <v>9418600000</v>
      </c>
      <c r="U23" s="557">
        <v>0</v>
      </c>
      <c r="V23" s="557">
        <v>0</v>
      </c>
      <c r="W23" s="557">
        <v>9418600000</v>
      </c>
      <c r="X23" s="566">
        <v>0</v>
      </c>
      <c r="Y23" s="566">
        <v>0</v>
      </c>
      <c r="Z23" s="557">
        <v>0</v>
      </c>
      <c r="AA23" s="557">
        <v>0</v>
      </c>
    </row>
    <row r="24" spans="1:27" ht="78.75" x14ac:dyDescent="0.25">
      <c r="A24" s="563" t="s">
        <v>54</v>
      </c>
      <c r="B24" s="564" t="s">
        <v>55</v>
      </c>
      <c r="C24" s="565" t="s">
        <v>129</v>
      </c>
      <c r="D24" s="563" t="s">
        <v>29</v>
      </c>
      <c r="E24" s="563" t="s">
        <v>163</v>
      </c>
      <c r="F24" s="563" t="s">
        <v>178</v>
      </c>
      <c r="G24" s="563" t="s">
        <v>179</v>
      </c>
      <c r="H24" s="563" t="s">
        <v>176</v>
      </c>
      <c r="I24" s="563"/>
      <c r="J24" s="563"/>
      <c r="K24" s="563"/>
      <c r="L24" s="563"/>
      <c r="M24" s="563" t="s">
        <v>30</v>
      </c>
      <c r="N24" s="563" t="s">
        <v>31</v>
      </c>
      <c r="O24" s="563" t="s">
        <v>32</v>
      </c>
      <c r="P24" s="564" t="s">
        <v>80</v>
      </c>
      <c r="Q24" s="557">
        <v>1826000000</v>
      </c>
      <c r="R24" s="557">
        <v>0</v>
      </c>
      <c r="S24" s="557">
        <v>0</v>
      </c>
      <c r="T24" s="566">
        <v>1826000000</v>
      </c>
      <c r="U24" s="557">
        <v>0</v>
      </c>
      <c r="V24" s="557">
        <v>403525000</v>
      </c>
      <c r="W24" s="557">
        <v>1422475000</v>
      </c>
      <c r="X24" s="566">
        <v>50750000</v>
      </c>
      <c r="Y24" s="566">
        <v>0</v>
      </c>
      <c r="Z24" s="557">
        <v>0</v>
      </c>
      <c r="AA24" s="557">
        <v>0</v>
      </c>
    </row>
    <row r="25" spans="1:27" ht="22.5" x14ac:dyDescent="0.25">
      <c r="A25" s="563" t="s">
        <v>54</v>
      </c>
      <c r="B25" s="564" t="s">
        <v>55</v>
      </c>
      <c r="C25" s="565" t="s">
        <v>132</v>
      </c>
      <c r="D25" s="563" t="s">
        <v>29</v>
      </c>
      <c r="E25" s="563" t="s">
        <v>179</v>
      </c>
      <c r="F25" s="563" t="s">
        <v>173</v>
      </c>
      <c r="G25" s="563" t="s">
        <v>161</v>
      </c>
      <c r="H25" s="563"/>
      <c r="I25" s="563"/>
      <c r="J25" s="563"/>
      <c r="K25" s="563"/>
      <c r="L25" s="563"/>
      <c r="M25" s="563" t="s">
        <v>30</v>
      </c>
      <c r="N25" s="563" t="s">
        <v>178</v>
      </c>
      <c r="O25" s="563" t="s">
        <v>180</v>
      </c>
      <c r="P25" s="564" t="s">
        <v>133</v>
      </c>
      <c r="Q25" s="557">
        <v>2869800000</v>
      </c>
      <c r="R25" s="557">
        <v>0</v>
      </c>
      <c r="S25" s="557">
        <v>0</v>
      </c>
      <c r="T25" s="566">
        <v>2869800000</v>
      </c>
      <c r="U25" s="557">
        <v>0</v>
      </c>
      <c r="V25" s="557">
        <v>0</v>
      </c>
      <c r="W25" s="557">
        <v>2869800000</v>
      </c>
      <c r="X25" s="566">
        <v>0</v>
      </c>
      <c r="Y25" s="566">
        <v>0</v>
      </c>
      <c r="Z25" s="557">
        <v>0</v>
      </c>
      <c r="AA25" s="557">
        <v>0</v>
      </c>
    </row>
    <row r="26" spans="1:27" ht="56.25" x14ac:dyDescent="0.25">
      <c r="A26" s="563" t="s">
        <v>54</v>
      </c>
      <c r="B26" s="564" t="s">
        <v>55</v>
      </c>
      <c r="C26" s="565" t="s">
        <v>395</v>
      </c>
      <c r="D26" s="563" t="s">
        <v>181</v>
      </c>
      <c r="E26" s="563" t="s">
        <v>185</v>
      </c>
      <c r="F26" s="563" t="s">
        <v>182</v>
      </c>
      <c r="G26" s="563" t="s">
        <v>164</v>
      </c>
      <c r="H26" s="563" t="s">
        <v>382</v>
      </c>
      <c r="I26" s="563"/>
      <c r="J26" s="563"/>
      <c r="K26" s="563"/>
      <c r="L26" s="563"/>
      <c r="M26" s="563" t="s">
        <v>30</v>
      </c>
      <c r="N26" s="563" t="s">
        <v>164</v>
      </c>
      <c r="O26" s="563" t="s">
        <v>32</v>
      </c>
      <c r="P26" s="564" t="s">
        <v>383</v>
      </c>
      <c r="Q26" s="557">
        <v>20000000000</v>
      </c>
      <c r="R26" s="557">
        <v>0</v>
      </c>
      <c r="S26" s="557">
        <v>0</v>
      </c>
      <c r="T26" s="566">
        <v>20000000000</v>
      </c>
      <c r="U26" s="557">
        <v>0</v>
      </c>
      <c r="V26" s="557">
        <v>262500000</v>
      </c>
      <c r="W26" s="557">
        <v>19737500000</v>
      </c>
      <c r="X26" s="566">
        <v>0</v>
      </c>
      <c r="Y26" s="566">
        <v>0</v>
      </c>
      <c r="Z26" s="557">
        <v>0</v>
      </c>
      <c r="AA26" s="557">
        <v>0</v>
      </c>
    </row>
    <row r="27" spans="1:27" ht="45" x14ac:dyDescent="0.25">
      <c r="A27" s="563" t="s">
        <v>54</v>
      </c>
      <c r="B27" s="564" t="s">
        <v>55</v>
      </c>
      <c r="C27" s="565" t="s">
        <v>396</v>
      </c>
      <c r="D27" s="563" t="s">
        <v>181</v>
      </c>
      <c r="E27" s="563" t="s">
        <v>185</v>
      </c>
      <c r="F27" s="563" t="s">
        <v>182</v>
      </c>
      <c r="G27" s="563" t="s">
        <v>164</v>
      </c>
      <c r="H27" s="563" t="s">
        <v>397</v>
      </c>
      <c r="I27" s="563"/>
      <c r="J27" s="563"/>
      <c r="K27" s="563"/>
      <c r="L27" s="563"/>
      <c r="M27" s="563" t="s">
        <v>30</v>
      </c>
      <c r="N27" s="563" t="s">
        <v>164</v>
      </c>
      <c r="O27" s="563" t="s">
        <v>32</v>
      </c>
      <c r="P27" s="564" t="s">
        <v>398</v>
      </c>
      <c r="Q27" s="557">
        <v>20000000000</v>
      </c>
      <c r="R27" s="557">
        <v>0</v>
      </c>
      <c r="S27" s="557">
        <v>0</v>
      </c>
      <c r="T27" s="566">
        <v>20000000000</v>
      </c>
      <c r="U27" s="557">
        <v>0</v>
      </c>
      <c r="V27" s="557">
        <v>4354172010</v>
      </c>
      <c r="W27" s="557">
        <v>15645827990</v>
      </c>
      <c r="X27" s="566">
        <v>1070110343.33</v>
      </c>
      <c r="Y27" s="566">
        <v>0</v>
      </c>
      <c r="Z27" s="557">
        <v>0</v>
      </c>
      <c r="AA27" s="557">
        <v>0</v>
      </c>
    </row>
    <row r="28" spans="1:27" ht="45" x14ac:dyDescent="0.25">
      <c r="A28" s="563" t="s">
        <v>54</v>
      </c>
      <c r="B28" s="564" t="s">
        <v>55</v>
      </c>
      <c r="C28" s="565" t="s">
        <v>413</v>
      </c>
      <c r="D28" s="563" t="s">
        <v>181</v>
      </c>
      <c r="E28" s="563" t="s">
        <v>186</v>
      </c>
      <c r="F28" s="563" t="s">
        <v>182</v>
      </c>
      <c r="G28" s="563" t="s">
        <v>183</v>
      </c>
      <c r="H28" s="563" t="s">
        <v>405</v>
      </c>
      <c r="I28" s="563"/>
      <c r="J28" s="563"/>
      <c r="K28" s="563"/>
      <c r="L28" s="563"/>
      <c r="M28" s="563" t="s">
        <v>30</v>
      </c>
      <c r="N28" s="563" t="s">
        <v>31</v>
      </c>
      <c r="O28" s="563" t="s">
        <v>32</v>
      </c>
      <c r="P28" s="564" t="s">
        <v>406</v>
      </c>
      <c r="Q28" s="557">
        <v>500000000</v>
      </c>
      <c r="R28" s="557">
        <v>0</v>
      </c>
      <c r="S28" s="557">
        <v>0</v>
      </c>
      <c r="T28" s="566">
        <v>500000000</v>
      </c>
      <c r="U28" s="557">
        <v>0</v>
      </c>
      <c r="V28" s="557">
        <v>112070000</v>
      </c>
      <c r="W28" s="557">
        <v>387930000</v>
      </c>
      <c r="X28" s="566">
        <v>0</v>
      </c>
      <c r="Y28" s="566">
        <v>0</v>
      </c>
      <c r="Z28" s="557">
        <v>0</v>
      </c>
      <c r="AA28" s="557">
        <v>0</v>
      </c>
    </row>
    <row r="29" spans="1:27" ht="33.75" x14ac:dyDescent="0.25">
      <c r="A29" s="563" t="s">
        <v>54</v>
      </c>
      <c r="B29" s="564" t="s">
        <v>55</v>
      </c>
      <c r="C29" s="565" t="s">
        <v>414</v>
      </c>
      <c r="D29" s="563" t="s">
        <v>181</v>
      </c>
      <c r="E29" s="563" t="s">
        <v>186</v>
      </c>
      <c r="F29" s="563" t="s">
        <v>182</v>
      </c>
      <c r="G29" s="563" t="s">
        <v>183</v>
      </c>
      <c r="H29" s="563" t="s">
        <v>415</v>
      </c>
      <c r="I29" s="563"/>
      <c r="J29" s="563"/>
      <c r="K29" s="563"/>
      <c r="L29" s="563"/>
      <c r="M29" s="563" t="s">
        <v>30</v>
      </c>
      <c r="N29" s="563" t="s">
        <v>31</v>
      </c>
      <c r="O29" s="563" t="s">
        <v>32</v>
      </c>
      <c r="P29" s="564" t="s">
        <v>416</v>
      </c>
      <c r="Q29" s="557">
        <v>500000000</v>
      </c>
      <c r="R29" s="557">
        <v>0</v>
      </c>
      <c r="S29" s="557">
        <v>0</v>
      </c>
      <c r="T29" s="566">
        <v>500000000</v>
      </c>
      <c r="U29" s="557">
        <v>0</v>
      </c>
      <c r="V29" s="557">
        <v>1330000</v>
      </c>
      <c r="W29" s="557">
        <v>498670000</v>
      </c>
      <c r="X29" s="566">
        <v>0</v>
      </c>
      <c r="Y29" s="566">
        <v>0</v>
      </c>
      <c r="Z29" s="557">
        <v>0</v>
      </c>
      <c r="AA29" s="557">
        <v>0</v>
      </c>
    </row>
    <row r="30" spans="1:27" ht="45" x14ac:dyDescent="0.25">
      <c r="A30" s="563" t="s">
        <v>54</v>
      </c>
      <c r="B30" s="564" t="s">
        <v>55</v>
      </c>
      <c r="C30" s="565" t="s">
        <v>417</v>
      </c>
      <c r="D30" s="563" t="s">
        <v>181</v>
      </c>
      <c r="E30" s="563" t="s">
        <v>186</v>
      </c>
      <c r="F30" s="563" t="s">
        <v>182</v>
      </c>
      <c r="G30" s="563" t="s">
        <v>164</v>
      </c>
      <c r="H30" s="563" t="s">
        <v>405</v>
      </c>
      <c r="I30" s="563"/>
      <c r="J30" s="563"/>
      <c r="K30" s="563"/>
      <c r="L30" s="563"/>
      <c r="M30" s="563" t="s">
        <v>30</v>
      </c>
      <c r="N30" s="563" t="s">
        <v>31</v>
      </c>
      <c r="O30" s="563" t="s">
        <v>32</v>
      </c>
      <c r="P30" s="564" t="s">
        <v>406</v>
      </c>
      <c r="Q30" s="557">
        <v>2000826322</v>
      </c>
      <c r="R30" s="557">
        <v>0</v>
      </c>
      <c r="S30" s="557">
        <v>0</v>
      </c>
      <c r="T30" s="566">
        <v>2000826322</v>
      </c>
      <c r="U30" s="557">
        <v>0</v>
      </c>
      <c r="V30" s="557">
        <v>1023733333</v>
      </c>
      <c r="W30" s="557">
        <v>977092989</v>
      </c>
      <c r="X30" s="566">
        <v>137600000</v>
      </c>
      <c r="Y30" s="566">
        <v>0</v>
      </c>
      <c r="Z30" s="557">
        <v>0</v>
      </c>
      <c r="AA30" s="557">
        <v>0</v>
      </c>
    </row>
    <row r="31" spans="1:27" ht="45" x14ac:dyDescent="0.25">
      <c r="A31" s="563" t="s">
        <v>54</v>
      </c>
      <c r="B31" s="564" t="s">
        <v>55</v>
      </c>
      <c r="C31" s="565" t="s">
        <v>418</v>
      </c>
      <c r="D31" s="563" t="s">
        <v>181</v>
      </c>
      <c r="E31" s="563" t="s">
        <v>186</v>
      </c>
      <c r="F31" s="563" t="s">
        <v>182</v>
      </c>
      <c r="G31" s="563" t="s">
        <v>400</v>
      </c>
      <c r="H31" s="563" t="s">
        <v>419</v>
      </c>
      <c r="I31" s="563"/>
      <c r="J31" s="563"/>
      <c r="K31" s="563"/>
      <c r="L31" s="563"/>
      <c r="M31" s="563" t="s">
        <v>30</v>
      </c>
      <c r="N31" s="563" t="s">
        <v>31</v>
      </c>
      <c r="O31" s="563" t="s">
        <v>32</v>
      </c>
      <c r="P31" s="564" t="s">
        <v>420</v>
      </c>
      <c r="Q31" s="557">
        <v>1000000000</v>
      </c>
      <c r="R31" s="557">
        <v>0</v>
      </c>
      <c r="S31" s="557">
        <v>0</v>
      </c>
      <c r="T31" s="566">
        <v>1000000000</v>
      </c>
      <c r="U31" s="557">
        <v>0</v>
      </c>
      <c r="V31" s="557">
        <v>0</v>
      </c>
      <c r="W31" s="557">
        <v>1000000000</v>
      </c>
      <c r="X31" s="566">
        <v>0</v>
      </c>
      <c r="Y31" s="566">
        <v>0</v>
      </c>
      <c r="Z31" s="557">
        <v>0</v>
      </c>
      <c r="AA31" s="557">
        <v>0</v>
      </c>
    </row>
    <row r="32" spans="1:27" ht="45" x14ac:dyDescent="0.25">
      <c r="A32" s="563" t="s">
        <v>54</v>
      </c>
      <c r="B32" s="564" t="s">
        <v>55</v>
      </c>
      <c r="C32" s="565" t="s">
        <v>421</v>
      </c>
      <c r="D32" s="563" t="s">
        <v>181</v>
      </c>
      <c r="E32" s="563" t="s">
        <v>186</v>
      </c>
      <c r="F32" s="563" t="s">
        <v>182</v>
      </c>
      <c r="G32" s="563" t="s">
        <v>400</v>
      </c>
      <c r="H32" s="563" t="s">
        <v>422</v>
      </c>
      <c r="I32" s="563"/>
      <c r="J32" s="563"/>
      <c r="K32" s="563"/>
      <c r="L32" s="563"/>
      <c r="M32" s="563" t="s">
        <v>30</v>
      </c>
      <c r="N32" s="563" t="s">
        <v>31</v>
      </c>
      <c r="O32" s="563" t="s">
        <v>32</v>
      </c>
      <c r="P32" s="564" t="s">
        <v>423</v>
      </c>
      <c r="Q32" s="557">
        <v>1000000000</v>
      </c>
      <c r="R32" s="557">
        <v>0</v>
      </c>
      <c r="S32" s="557">
        <v>0</v>
      </c>
      <c r="T32" s="566">
        <v>1000000000</v>
      </c>
      <c r="U32" s="557">
        <v>0</v>
      </c>
      <c r="V32" s="557">
        <v>0</v>
      </c>
      <c r="W32" s="557">
        <v>1000000000</v>
      </c>
      <c r="X32" s="566">
        <v>0</v>
      </c>
      <c r="Y32" s="566">
        <v>0</v>
      </c>
      <c r="Z32" s="557">
        <v>0</v>
      </c>
      <c r="AA32" s="557">
        <v>0</v>
      </c>
    </row>
    <row r="33" spans="1:27" ht="101.25" x14ac:dyDescent="0.25">
      <c r="A33" s="563" t="s">
        <v>54</v>
      </c>
      <c r="B33" s="564" t="s">
        <v>55</v>
      </c>
      <c r="C33" s="565" t="s">
        <v>424</v>
      </c>
      <c r="D33" s="563" t="s">
        <v>181</v>
      </c>
      <c r="E33" s="563" t="s">
        <v>186</v>
      </c>
      <c r="F33" s="563" t="s">
        <v>182</v>
      </c>
      <c r="G33" s="563" t="s">
        <v>400</v>
      </c>
      <c r="H33" s="563" t="s">
        <v>425</v>
      </c>
      <c r="I33" s="563"/>
      <c r="J33" s="563"/>
      <c r="K33" s="563"/>
      <c r="L33" s="563"/>
      <c r="M33" s="563" t="s">
        <v>30</v>
      </c>
      <c r="N33" s="563" t="s">
        <v>31</v>
      </c>
      <c r="O33" s="563" t="s">
        <v>32</v>
      </c>
      <c r="P33" s="564" t="s">
        <v>426</v>
      </c>
      <c r="Q33" s="557">
        <v>500000000</v>
      </c>
      <c r="R33" s="557">
        <v>0</v>
      </c>
      <c r="S33" s="557">
        <v>0</v>
      </c>
      <c r="T33" s="566">
        <v>500000000</v>
      </c>
      <c r="U33" s="557">
        <v>0</v>
      </c>
      <c r="V33" s="557">
        <v>0</v>
      </c>
      <c r="W33" s="557">
        <v>500000000</v>
      </c>
      <c r="X33" s="566">
        <v>0</v>
      </c>
      <c r="Y33" s="566">
        <v>0</v>
      </c>
      <c r="Z33" s="557">
        <v>0</v>
      </c>
      <c r="AA33" s="557">
        <v>0</v>
      </c>
    </row>
    <row r="34" spans="1:27" ht="33.75" x14ac:dyDescent="0.25">
      <c r="A34" s="563" t="s">
        <v>54</v>
      </c>
      <c r="B34" s="564" t="s">
        <v>55</v>
      </c>
      <c r="C34" s="565" t="s">
        <v>427</v>
      </c>
      <c r="D34" s="563" t="s">
        <v>181</v>
      </c>
      <c r="E34" s="563" t="s">
        <v>186</v>
      </c>
      <c r="F34" s="563" t="s">
        <v>182</v>
      </c>
      <c r="G34" s="563" t="s">
        <v>400</v>
      </c>
      <c r="H34" s="563" t="s">
        <v>415</v>
      </c>
      <c r="I34" s="563"/>
      <c r="J34" s="563"/>
      <c r="K34" s="563"/>
      <c r="L34" s="563"/>
      <c r="M34" s="563" t="s">
        <v>30</v>
      </c>
      <c r="N34" s="563" t="s">
        <v>31</v>
      </c>
      <c r="O34" s="563" t="s">
        <v>32</v>
      </c>
      <c r="P34" s="564" t="s">
        <v>416</v>
      </c>
      <c r="Q34" s="557">
        <v>500000000</v>
      </c>
      <c r="R34" s="557">
        <v>0</v>
      </c>
      <c r="S34" s="557">
        <v>0</v>
      </c>
      <c r="T34" s="566">
        <v>500000000</v>
      </c>
      <c r="U34" s="557">
        <v>0</v>
      </c>
      <c r="V34" s="557">
        <v>0</v>
      </c>
      <c r="W34" s="557">
        <v>500000000</v>
      </c>
      <c r="X34" s="566">
        <v>0</v>
      </c>
      <c r="Y34" s="566">
        <v>0</v>
      </c>
      <c r="Z34" s="557">
        <v>0</v>
      </c>
      <c r="AA34" s="557">
        <v>0</v>
      </c>
    </row>
    <row r="35" spans="1:27" ht="45" x14ac:dyDescent="0.25">
      <c r="A35" s="563" t="s">
        <v>54</v>
      </c>
      <c r="B35" s="564" t="s">
        <v>55</v>
      </c>
      <c r="C35" s="565" t="s">
        <v>430</v>
      </c>
      <c r="D35" s="563" t="s">
        <v>181</v>
      </c>
      <c r="E35" s="563" t="s">
        <v>186</v>
      </c>
      <c r="F35" s="563" t="s">
        <v>182</v>
      </c>
      <c r="G35" s="563" t="s">
        <v>184</v>
      </c>
      <c r="H35" s="563" t="s">
        <v>405</v>
      </c>
      <c r="I35" s="563"/>
      <c r="J35" s="563"/>
      <c r="K35" s="563"/>
      <c r="L35" s="563"/>
      <c r="M35" s="563" t="s">
        <v>30</v>
      </c>
      <c r="N35" s="563" t="s">
        <v>31</v>
      </c>
      <c r="O35" s="563" t="s">
        <v>32</v>
      </c>
      <c r="P35" s="564" t="s">
        <v>406</v>
      </c>
      <c r="Q35" s="557">
        <v>1000000000</v>
      </c>
      <c r="R35" s="557">
        <v>0</v>
      </c>
      <c r="S35" s="557">
        <v>0</v>
      </c>
      <c r="T35" s="566">
        <v>1000000000</v>
      </c>
      <c r="U35" s="557">
        <v>0</v>
      </c>
      <c r="V35" s="557">
        <v>822876082</v>
      </c>
      <c r="W35" s="557">
        <v>177123918</v>
      </c>
      <c r="X35" s="566">
        <v>70266667</v>
      </c>
      <c r="Y35" s="566">
        <v>0</v>
      </c>
      <c r="Z35" s="557">
        <v>0</v>
      </c>
      <c r="AA35" s="557">
        <v>0</v>
      </c>
    </row>
    <row r="36" spans="1:27" s="570" customFormat="1" ht="56.25" x14ac:dyDescent="0.25">
      <c r="A36" s="567" t="s">
        <v>52</v>
      </c>
      <c r="B36" s="568" t="s">
        <v>53</v>
      </c>
      <c r="C36" s="569" t="s">
        <v>123</v>
      </c>
      <c r="D36" s="567" t="s">
        <v>29</v>
      </c>
      <c r="E36" s="567" t="s">
        <v>163</v>
      </c>
      <c r="F36" s="567" t="s">
        <v>173</v>
      </c>
      <c r="G36" s="567" t="s">
        <v>161</v>
      </c>
      <c r="H36" s="567" t="s">
        <v>174</v>
      </c>
      <c r="I36" s="567"/>
      <c r="J36" s="567"/>
      <c r="K36" s="567"/>
      <c r="L36" s="567"/>
      <c r="M36" s="567" t="s">
        <v>30</v>
      </c>
      <c r="N36" s="567" t="s">
        <v>31</v>
      </c>
      <c r="O36" s="567" t="s">
        <v>32</v>
      </c>
      <c r="P36" s="568" t="s">
        <v>268</v>
      </c>
      <c r="Q36" s="566">
        <v>13158276991</v>
      </c>
      <c r="R36" s="566">
        <v>0</v>
      </c>
      <c r="S36" s="566">
        <v>0</v>
      </c>
      <c r="T36" s="566">
        <v>13158276991</v>
      </c>
      <c r="U36" s="566">
        <v>0</v>
      </c>
      <c r="V36" s="566">
        <v>10666809179</v>
      </c>
      <c r="W36" s="566">
        <v>2491467812</v>
      </c>
      <c r="X36" s="566">
        <v>883623024</v>
      </c>
      <c r="Y36" s="566">
        <v>0</v>
      </c>
      <c r="Z36" s="566">
        <v>0</v>
      </c>
      <c r="AA36" s="566">
        <v>0</v>
      </c>
    </row>
    <row r="37" spans="1:27" s="570" customFormat="1" ht="56.25" x14ac:dyDescent="0.25">
      <c r="A37" s="567" t="s">
        <v>50</v>
      </c>
      <c r="B37" s="568" t="s">
        <v>51</v>
      </c>
      <c r="C37" s="569" t="s">
        <v>123</v>
      </c>
      <c r="D37" s="567" t="s">
        <v>29</v>
      </c>
      <c r="E37" s="567" t="s">
        <v>163</v>
      </c>
      <c r="F37" s="567" t="s">
        <v>173</v>
      </c>
      <c r="G37" s="567" t="s">
        <v>161</v>
      </c>
      <c r="H37" s="567" t="s">
        <v>174</v>
      </c>
      <c r="I37" s="567"/>
      <c r="J37" s="567"/>
      <c r="K37" s="567"/>
      <c r="L37" s="567"/>
      <c r="M37" s="567" t="s">
        <v>30</v>
      </c>
      <c r="N37" s="567" t="s">
        <v>31</v>
      </c>
      <c r="O37" s="567" t="s">
        <v>32</v>
      </c>
      <c r="P37" s="568" t="s">
        <v>268</v>
      </c>
      <c r="Q37" s="566">
        <v>10400034000</v>
      </c>
      <c r="R37" s="566">
        <v>0</v>
      </c>
      <c r="S37" s="566">
        <v>0</v>
      </c>
      <c r="T37" s="566">
        <v>10400034000</v>
      </c>
      <c r="U37" s="566">
        <v>0</v>
      </c>
      <c r="V37" s="566">
        <v>10200034001</v>
      </c>
      <c r="W37" s="566">
        <v>199999999</v>
      </c>
      <c r="X37" s="566">
        <v>0</v>
      </c>
      <c r="Y37" s="566">
        <v>0</v>
      </c>
      <c r="Z37" s="566">
        <v>0</v>
      </c>
      <c r="AA37" s="566">
        <v>0</v>
      </c>
    </row>
    <row r="38" spans="1:27" s="570" customFormat="1" ht="56.25" x14ac:dyDescent="0.25">
      <c r="A38" s="567" t="s">
        <v>48</v>
      </c>
      <c r="B38" s="568" t="s">
        <v>49</v>
      </c>
      <c r="C38" s="569" t="s">
        <v>123</v>
      </c>
      <c r="D38" s="567" t="s">
        <v>29</v>
      </c>
      <c r="E38" s="567" t="s">
        <v>163</v>
      </c>
      <c r="F38" s="567" t="s">
        <v>173</v>
      </c>
      <c r="G38" s="567" t="s">
        <v>161</v>
      </c>
      <c r="H38" s="567" t="s">
        <v>174</v>
      </c>
      <c r="I38" s="567"/>
      <c r="J38" s="567"/>
      <c r="K38" s="567"/>
      <c r="L38" s="567"/>
      <c r="M38" s="567" t="s">
        <v>30</v>
      </c>
      <c r="N38" s="567" t="s">
        <v>31</v>
      </c>
      <c r="O38" s="567" t="s">
        <v>32</v>
      </c>
      <c r="P38" s="568" t="s">
        <v>268</v>
      </c>
      <c r="Q38" s="566">
        <v>14368420725</v>
      </c>
      <c r="R38" s="566">
        <v>0</v>
      </c>
      <c r="S38" s="566">
        <v>0</v>
      </c>
      <c r="T38" s="566">
        <v>14368420725</v>
      </c>
      <c r="U38" s="566">
        <v>0</v>
      </c>
      <c r="V38" s="566">
        <v>0</v>
      </c>
      <c r="W38" s="566">
        <v>14368420725</v>
      </c>
      <c r="X38" s="566">
        <v>0</v>
      </c>
      <c r="Y38" s="566">
        <v>0</v>
      </c>
      <c r="Z38" s="566">
        <v>0</v>
      </c>
      <c r="AA38" s="566">
        <v>0</v>
      </c>
    </row>
    <row r="39" spans="1:27" x14ac:dyDescent="0.25">
      <c r="A39" s="563" t="s">
        <v>1</v>
      </c>
      <c r="B39" s="564" t="s">
        <v>1</v>
      </c>
      <c r="C39" s="565" t="s">
        <v>1</v>
      </c>
      <c r="D39" s="563" t="s">
        <v>1</v>
      </c>
      <c r="E39" s="563" t="s">
        <v>1</v>
      </c>
      <c r="F39" s="563" t="s">
        <v>1</v>
      </c>
      <c r="G39" s="563" t="s">
        <v>1</v>
      </c>
      <c r="H39" s="563" t="s">
        <v>1</v>
      </c>
      <c r="I39" s="563" t="s">
        <v>1</v>
      </c>
      <c r="J39" s="563" t="s">
        <v>1</v>
      </c>
      <c r="K39" s="563" t="s">
        <v>1</v>
      </c>
      <c r="L39" s="563" t="s">
        <v>1</v>
      </c>
      <c r="M39" s="563" t="s">
        <v>1</v>
      </c>
      <c r="N39" s="563" t="s">
        <v>1</v>
      </c>
      <c r="O39" s="563" t="s">
        <v>1</v>
      </c>
      <c r="P39" s="564" t="s">
        <v>1</v>
      </c>
      <c r="Q39" s="557">
        <v>335531446760</v>
      </c>
      <c r="R39" s="557">
        <v>6275079562</v>
      </c>
      <c r="S39" s="557">
        <v>0</v>
      </c>
      <c r="T39" s="566">
        <v>341806526322</v>
      </c>
      <c r="U39" s="557">
        <v>0</v>
      </c>
      <c r="V39" s="557">
        <v>184804016248.51001</v>
      </c>
      <c r="W39" s="557">
        <v>157002510073.48999</v>
      </c>
      <c r="X39" s="566">
        <v>8976912732.8400002</v>
      </c>
      <c r="Y39" s="566">
        <v>0</v>
      </c>
      <c r="Z39" s="557">
        <v>0</v>
      </c>
      <c r="AA39" s="557">
        <v>0</v>
      </c>
    </row>
    <row r="40" spans="1:27" x14ac:dyDescent="0.25">
      <c r="A40" s="563" t="s">
        <v>1</v>
      </c>
      <c r="B40" s="571" t="s">
        <v>1</v>
      </c>
      <c r="C40" s="565" t="s">
        <v>1</v>
      </c>
      <c r="D40" s="563" t="s">
        <v>1</v>
      </c>
      <c r="E40" s="563" t="s">
        <v>1</v>
      </c>
      <c r="F40" s="563" t="s">
        <v>1</v>
      </c>
      <c r="G40" s="563" t="s">
        <v>1</v>
      </c>
      <c r="H40" s="563" t="s">
        <v>1</v>
      </c>
      <c r="I40" s="563" t="s">
        <v>1</v>
      </c>
      <c r="J40" s="563" t="s">
        <v>1</v>
      </c>
      <c r="K40" s="563" t="s">
        <v>1</v>
      </c>
      <c r="L40" s="563" t="s">
        <v>1</v>
      </c>
      <c r="M40" s="563" t="s">
        <v>1</v>
      </c>
      <c r="N40" s="563" t="s">
        <v>1</v>
      </c>
      <c r="O40" s="563" t="s">
        <v>1</v>
      </c>
      <c r="P40" s="564" t="s">
        <v>1</v>
      </c>
      <c r="Q40" s="572" t="s">
        <v>1</v>
      </c>
      <c r="R40" s="572" t="s">
        <v>1</v>
      </c>
      <c r="S40" s="572" t="s">
        <v>1</v>
      </c>
      <c r="T40" s="573" t="s">
        <v>1</v>
      </c>
      <c r="U40" s="572" t="s">
        <v>1</v>
      </c>
      <c r="V40" s="572" t="s">
        <v>1</v>
      </c>
      <c r="W40" s="572" t="s">
        <v>1</v>
      </c>
      <c r="X40" s="573" t="s">
        <v>1</v>
      </c>
      <c r="Y40" s="573" t="s">
        <v>1</v>
      </c>
      <c r="Z40" s="572" t="s">
        <v>1</v>
      </c>
      <c r="AA40" s="572" t="s">
        <v>1</v>
      </c>
    </row>
    <row r="41" spans="1:27" ht="33.950000000000003" customHeight="1" x14ac:dyDescent="0.25"/>
  </sheetData>
  <pageMargins left="0.78740157480314998" right="0.78740157480314998" top="0.78740157480314998" bottom="0.78740157480314998" header="0.78740157480314998" footer="0.78740157480314998"/>
  <pageSetup paperSize="5"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2:M20"/>
  <sheetViews>
    <sheetView workbookViewId="0">
      <selection activeCell="D9" sqref="D9"/>
    </sheetView>
  </sheetViews>
  <sheetFormatPr baseColWidth="10" defaultColWidth="9.140625" defaultRowHeight="15" x14ac:dyDescent="0.25"/>
  <cols>
    <col min="1" max="1" width="33.140625" customWidth="1"/>
    <col min="2" max="3" width="15.85546875" customWidth="1"/>
    <col min="4" max="4" width="10.85546875" customWidth="1"/>
    <col min="5" max="6" width="16.7109375" customWidth="1"/>
    <col min="7" max="7" width="12.5703125" customWidth="1"/>
    <col min="8" max="8" width="16.7109375" customWidth="1"/>
    <col min="9" max="9" width="16.140625" customWidth="1"/>
    <col min="10" max="10" width="16.28515625" customWidth="1"/>
    <col min="11" max="12" width="13.140625" customWidth="1"/>
  </cols>
  <sheetData>
    <row r="2" spans="1:13" ht="15.75" thickBot="1" x14ac:dyDescent="0.3">
      <c r="A2" s="117" t="s">
        <v>84</v>
      </c>
    </row>
    <row r="3" spans="1:13" ht="24" thickBot="1" x14ac:dyDescent="0.3">
      <c r="A3" s="1129" t="s">
        <v>79</v>
      </c>
      <c r="B3" s="1130"/>
      <c r="C3" s="1130"/>
      <c r="D3" s="1130"/>
      <c r="E3" s="1130"/>
      <c r="F3" s="1130"/>
      <c r="G3" s="1130"/>
      <c r="H3" s="1130"/>
      <c r="I3" s="1130"/>
      <c r="J3" s="1130"/>
      <c r="K3" s="1130"/>
      <c r="L3" s="1131"/>
    </row>
    <row r="4" spans="1:13" ht="43.5" customHeight="1" thickBot="1" x14ac:dyDescent="0.3">
      <c r="A4" s="379" t="s">
        <v>60</v>
      </c>
      <c r="B4" s="380" t="s">
        <v>89</v>
      </c>
      <c r="C4" s="380" t="s">
        <v>38</v>
      </c>
      <c r="D4" s="380" t="s">
        <v>92</v>
      </c>
      <c r="E4" s="380" t="s">
        <v>93</v>
      </c>
      <c r="F4" s="380" t="s">
        <v>24</v>
      </c>
      <c r="G4" s="380" t="s">
        <v>317</v>
      </c>
      <c r="H4" s="381" t="s">
        <v>39</v>
      </c>
      <c r="I4" s="382" t="s">
        <v>25</v>
      </c>
      <c r="J4" s="383" t="s">
        <v>75</v>
      </c>
      <c r="K4" s="381" t="s">
        <v>76</v>
      </c>
      <c r="L4" s="384" t="s">
        <v>41</v>
      </c>
    </row>
    <row r="5" spans="1:13" ht="23.25" customHeight="1" x14ac:dyDescent="0.25">
      <c r="A5" s="136" t="s">
        <v>43</v>
      </c>
      <c r="B5" s="137" t="e">
        <f>+#REF!</f>
        <v>#REF!</v>
      </c>
      <c r="C5" s="137" t="e">
        <f>+#REF!</f>
        <v>#REF!</v>
      </c>
      <c r="D5" s="137" t="e">
        <f>+#REF!</f>
        <v>#REF!</v>
      </c>
      <c r="E5" s="137" t="e">
        <f>+#REF!</f>
        <v>#REF!</v>
      </c>
      <c r="F5" s="138" t="e">
        <f>+#REF!</f>
        <v>#REF!</v>
      </c>
      <c r="G5" s="137" t="e">
        <f>+F5/E5</f>
        <v>#REF!</v>
      </c>
      <c r="H5" s="137" t="e">
        <f>+E5-F5</f>
        <v>#REF!</v>
      </c>
      <c r="I5" s="137" t="e">
        <f>+#REF!</f>
        <v>#REF!</v>
      </c>
      <c r="J5" s="148" t="e">
        <f t="shared" ref="J5:J11" si="0">+I5/E5</f>
        <v>#REF!</v>
      </c>
      <c r="K5" s="137" t="e">
        <f>+#REF!</f>
        <v>#REF!</v>
      </c>
      <c r="L5" s="150" t="e">
        <f t="shared" ref="L5:L14" si="1">+K5/E5</f>
        <v>#REF!</v>
      </c>
      <c r="M5" s="1"/>
    </row>
    <row r="6" spans="1:13" ht="28.5" customHeight="1" x14ac:dyDescent="0.25">
      <c r="A6" s="135" t="s">
        <v>146</v>
      </c>
      <c r="B6" s="127" t="e">
        <f>+#REF!</f>
        <v>#REF!</v>
      </c>
      <c r="C6" s="127" t="e">
        <f>+#REF!</f>
        <v>#REF!</v>
      </c>
      <c r="D6" s="127" t="e">
        <f>+#REF!</f>
        <v>#REF!</v>
      </c>
      <c r="E6" s="127" t="e">
        <f>+#REF!</f>
        <v>#REF!</v>
      </c>
      <c r="F6" s="809" t="e">
        <f>+#REF!</f>
        <v>#REF!</v>
      </c>
      <c r="G6" s="255" t="e">
        <f t="shared" ref="G6:G14" si="2">+F6/E6</f>
        <v>#REF!</v>
      </c>
      <c r="H6" s="127" t="e">
        <f t="shared" ref="H6:H14" si="3">+E6-F6</f>
        <v>#REF!</v>
      </c>
      <c r="I6" s="127" t="e">
        <f>+#REF!</f>
        <v>#REF!</v>
      </c>
      <c r="J6" s="149" t="e">
        <f t="shared" si="0"/>
        <v>#REF!</v>
      </c>
      <c r="K6" s="127" t="e">
        <f>+#REF!</f>
        <v>#REF!</v>
      </c>
      <c r="L6" s="151" t="e">
        <f t="shared" si="1"/>
        <v>#REF!</v>
      </c>
    </row>
    <row r="7" spans="1:13" ht="22.5" customHeight="1" x14ac:dyDescent="0.25">
      <c r="A7" s="135" t="s">
        <v>64</v>
      </c>
      <c r="B7" s="127" t="e">
        <f>+#REF!</f>
        <v>#REF!</v>
      </c>
      <c r="C7" s="127" t="e">
        <f>+#REF!</f>
        <v>#REF!</v>
      </c>
      <c r="D7" s="127" t="e">
        <f>+#REF!</f>
        <v>#REF!</v>
      </c>
      <c r="E7" s="127" t="e">
        <f>+#REF!</f>
        <v>#REF!</v>
      </c>
      <c r="F7" s="128" t="e">
        <f>+#REF!</f>
        <v>#REF!</v>
      </c>
      <c r="G7" s="255" t="e">
        <f t="shared" si="2"/>
        <v>#REF!</v>
      </c>
      <c r="H7" s="127" t="e">
        <f t="shared" si="3"/>
        <v>#REF!</v>
      </c>
      <c r="I7" s="127" t="e">
        <f>+#REF!</f>
        <v>#REF!</v>
      </c>
      <c r="J7" s="149" t="e">
        <f t="shared" si="0"/>
        <v>#REF!</v>
      </c>
      <c r="K7" s="127" t="e">
        <f>+#REF!</f>
        <v>#REF!</v>
      </c>
      <c r="L7" s="151" t="e">
        <f t="shared" si="1"/>
        <v>#REF!</v>
      </c>
    </row>
    <row r="8" spans="1:13" ht="30.75" customHeight="1" x14ac:dyDescent="0.25">
      <c r="A8" s="135" t="s">
        <v>148</v>
      </c>
      <c r="B8" s="127" t="e">
        <f>+#REF!</f>
        <v>#REF!</v>
      </c>
      <c r="C8" s="127" t="e">
        <f>+#REF!</f>
        <v>#REF!</v>
      </c>
      <c r="D8" s="127" t="e">
        <f>+#REF!</f>
        <v>#REF!</v>
      </c>
      <c r="E8" s="127" t="e">
        <f>+#REF!</f>
        <v>#REF!</v>
      </c>
      <c r="F8" s="128" t="e">
        <f>+#REF!</f>
        <v>#REF!</v>
      </c>
      <c r="G8" s="255" t="e">
        <f t="shared" si="2"/>
        <v>#REF!</v>
      </c>
      <c r="H8" s="127" t="e">
        <f t="shared" si="3"/>
        <v>#REF!</v>
      </c>
      <c r="I8" s="127" t="e">
        <f>+#REF!</f>
        <v>#REF!</v>
      </c>
      <c r="J8" s="149" t="e">
        <f t="shared" si="0"/>
        <v>#REF!</v>
      </c>
      <c r="K8" s="127" t="e">
        <f>+#REF!</f>
        <v>#REF!</v>
      </c>
      <c r="L8" s="151" t="e">
        <f t="shared" si="1"/>
        <v>#REF!</v>
      </c>
    </row>
    <row r="9" spans="1:13" ht="43.5" customHeight="1" x14ac:dyDescent="0.25">
      <c r="A9" s="135" t="s">
        <v>147</v>
      </c>
      <c r="B9" s="127" t="e">
        <f>+#REF!</f>
        <v>#REF!</v>
      </c>
      <c r="C9" s="127" t="e">
        <f>+#REF!</f>
        <v>#REF!</v>
      </c>
      <c r="D9" s="127" t="e">
        <f>+#REF!</f>
        <v>#REF!</v>
      </c>
      <c r="E9" s="127" t="e">
        <f>+#REF!</f>
        <v>#REF!</v>
      </c>
      <c r="F9" s="128" t="e">
        <f>+#REF!</f>
        <v>#REF!</v>
      </c>
      <c r="G9" s="255" t="e">
        <f t="shared" si="2"/>
        <v>#REF!</v>
      </c>
      <c r="H9" s="127" t="e">
        <f t="shared" si="3"/>
        <v>#REF!</v>
      </c>
      <c r="I9" s="127" t="e">
        <f>+#REF!</f>
        <v>#REF!</v>
      </c>
      <c r="J9" s="149" t="e">
        <f t="shared" si="0"/>
        <v>#REF!</v>
      </c>
      <c r="K9" s="127" t="e">
        <f>+#REF!</f>
        <v>#REF!</v>
      </c>
      <c r="L9" s="151" t="e">
        <f t="shared" si="1"/>
        <v>#REF!</v>
      </c>
    </row>
    <row r="10" spans="1:13" ht="31.5" customHeight="1" x14ac:dyDescent="0.25">
      <c r="A10" s="135" t="s">
        <v>334</v>
      </c>
      <c r="B10" s="127" t="e">
        <f>+#REF!</f>
        <v>#REF!</v>
      </c>
      <c r="C10" s="127" t="e">
        <f>+#REF!</f>
        <v>#REF!</v>
      </c>
      <c r="D10" s="127" t="e">
        <f>+#REF!</f>
        <v>#REF!</v>
      </c>
      <c r="E10" s="127" t="e">
        <f>+#REF!</f>
        <v>#REF!</v>
      </c>
      <c r="F10" s="128" t="e">
        <f>+#REF!</f>
        <v>#REF!</v>
      </c>
      <c r="G10" s="255" t="e">
        <f t="shared" si="2"/>
        <v>#REF!</v>
      </c>
      <c r="H10" s="127" t="e">
        <f t="shared" si="3"/>
        <v>#REF!</v>
      </c>
      <c r="I10" s="127" t="e">
        <f>+#REF!</f>
        <v>#REF!</v>
      </c>
      <c r="J10" s="149" t="e">
        <f t="shared" si="0"/>
        <v>#REF!</v>
      </c>
      <c r="K10" s="127" t="e">
        <f>+#REF!</f>
        <v>#REF!</v>
      </c>
      <c r="L10" s="151" t="e">
        <f t="shared" si="1"/>
        <v>#REF!</v>
      </c>
    </row>
    <row r="11" spans="1:13" ht="23.25" customHeight="1" x14ac:dyDescent="0.25">
      <c r="A11" s="385" t="s">
        <v>46</v>
      </c>
      <c r="B11" s="386" t="e">
        <f>+#REF!</f>
        <v>#REF!</v>
      </c>
      <c r="C11" s="386" t="e">
        <f>+#REF!</f>
        <v>#REF!</v>
      </c>
      <c r="D11" s="386" t="e">
        <f>+#REF!</f>
        <v>#REF!</v>
      </c>
      <c r="E11" s="386" t="e">
        <f>+#REF!</f>
        <v>#REF!</v>
      </c>
      <c r="F11" s="387" t="e">
        <f>SUM(F5:F9)</f>
        <v>#REF!</v>
      </c>
      <c r="G11" s="388" t="e">
        <f t="shared" si="2"/>
        <v>#REF!</v>
      </c>
      <c r="H11" s="387" t="e">
        <f t="shared" si="3"/>
        <v>#REF!</v>
      </c>
      <c r="I11" s="386" t="e">
        <f>+#REF!</f>
        <v>#REF!</v>
      </c>
      <c r="J11" s="389" t="e">
        <f t="shared" si="0"/>
        <v>#REF!</v>
      </c>
      <c r="K11" s="386" t="e">
        <f>+#REF!</f>
        <v>#REF!</v>
      </c>
      <c r="L11" s="390" t="e">
        <f t="shared" si="1"/>
        <v>#REF!</v>
      </c>
    </row>
    <row r="12" spans="1:13" ht="19.5" customHeight="1" x14ac:dyDescent="0.25">
      <c r="A12" s="135" t="s">
        <v>78</v>
      </c>
      <c r="B12" s="127" t="e">
        <f>+#REF!</f>
        <v>#REF!</v>
      </c>
      <c r="C12" s="127" t="e">
        <f>+#REF!</f>
        <v>#REF!</v>
      </c>
      <c r="D12" s="127" t="e">
        <f>+#REF!</f>
        <v>#REF!</v>
      </c>
      <c r="E12" s="129" t="e">
        <f>+#REF!</f>
        <v>#REF!</v>
      </c>
      <c r="F12" s="128" t="e">
        <f>+#REF!</f>
        <v>#REF!</v>
      </c>
      <c r="G12" s="256">
        <v>0</v>
      </c>
      <c r="H12" s="128" t="e">
        <f t="shared" si="3"/>
        <v>#REF!</v>
      </c>
      <c r="I12" s="127" t="e">
        <f>+#REF!</f>
        <v>#REF!</v>
      </c>
      <c r="J12" s="149">
        <v>0</v>
      </c>
      <c r="K12" s="127" t="e">
        <f>+#REF!</f>
        <v>#REF!</v>
      </c>
      <c r="L12" s="151">
        <v>0</v>
      </c>
    </row>
    <row r="13" spans="1:13" ht="21" customHeight="1" thickBot="1" x14ac:dyDescent="0.3">
      <c r="A13" s="391" t="s">
        <v>65</v>
      </c>
      <c r="B13" s="392" t="e">
        <f t="shared" ref="B13:K13" si="4">+B12</f>
        <v>#REF!</v>
      </c>
      <c r="C13" s="392" t="e">
        <f t="shared" si="4"/>
        <v>#REF!</v>
      </c>
      <c r="D13" s="392" t="e">
        <f t="shared" si="4"/>
        <v>#REF!</v>
      </c>
      <c r="E13" s="392" t="e">
        <f t="shared" si="4"/>
        <v>#REF!</v>
      </c>
      <c r="F13" s="393" t="e">
        <f>+F12</f>
        <v>#REF!</v>
      </c>
      <c r="G13" s="394">
        <v>0</v>
      </c>
      <c r="H13" s="393" t="e">
        <f t="shared" si="3"/>
        <v>#REF!</v>
      </c>
      <c r="I13" s="392" t="e">
        <f t="shared" si="4"/>
        <v>#REF!</v>
      </c>
      <c r="J13" s="149">
        <v>0</v>
      </c>
      <c r="K13" s="392" t="e">
        <f t="shared" si="4"/>
        <v>#REF!</v>
      </c>
      <c r="L13" s="151">
        <v>0</v>
      </c>
    </row>
    <row r="14" spans="1:13" ht="21.75" customHeight="1" thickBot="1" x14ac:dyDescent="0.3">
      <c r="A14" s="379" t="s">
        <v>66</v>
      </c>
      <c r="B14" s="395" t="e">
        <f>+B11+B13</f>
        <v>#REF!</v>
      </c>
      <c r="C14" s="395" t="e">
        <f>+C11+C13</f>
        <v>#REF!</v>
      </c>
      <c r="D14" s="395" t="e">
        <f>+D11+D13</f>
        <v>#REF!</v>
      </c>
      <c r="E14" s="395" t="e">
        <f>+E11+E13</f>
        <v>#REF!</v>
      </c>
      <c r="F14" s="395" t="e">
        <f>+F11+F13</f>
        <v>#REF!</v>
      </c>
      <c r="G14" s="396" t="e">
        <f t="shared" si="2"/>
        <v>#REF!</v>
      </c>
      <c r="H14" s="395" t="e">
        <f t="shared" si="3"/>
        <v>#REF!</v>
      </c>
      <c r="I14" s="395" t="e">
        <f>+I11+I13</f>
        <v>#REF!</v>
      </c>
      <c r="J14" s="397" t="e">
        <f>+I14/E14</f>
        <v>#REF!</v>
      </c>
      <c r="K14" s="395" t="e">
        <f>+K11+K13</f>
        <v>#REF!</v>
      </c>
      <c r="L14" s="398" t="e">
        <f t="shared" si="1"/>
        <v>#REF!</v>
      </c>
    </row>
    <row r="15" spans="1:13" ht="15.75" x14ac:dyDescent="0.25">
      <c r="A15" s="2"/>
      <c r="B15" s="3"/>
      <c r="C15" s="3"/>
      <c r="D15" s="3"/>
      <c r="E15" s="3"/>
      <c r="F15" s="3"/>
      <c r="G15" s="3"/>
      <c r="H15" s="3"/>
      <c r="I15" s="3"/>
      <c r="J15" s="4"/>
      <c r="K15" s="5"/>
      <c r="L15" s="6"/>
    </row>
    <row r="16" spans="1:13" x14ac:dyDescent="0.25">
      <c r="B16" s="224"/>
      <c r="C16" s="224"/>
      <c r="D16" s="224"/>
      <c r="E16" s="224"/>
      <c r="F16" s="224"/>
      <c r="G16" s="224"/>
      <c r="H16" s="224"/>
      <c r="I16" s="224"/>
      <c r="J16" s="8"/>
      <c r="K16" s="224"/>
      <c r="L16" s="8"/>
    </row>
    <row r="17" spans="2:12" x14ac:dyDescent="0.25">
      <c r="B17" s="761"/>
      <c r="C17" s="224"/>
      <c r="D17" s="224"/>
      <c r="E17" s="224"/>
      <c r="F17" s="224">
        <v>246963</v>
      </c>
      <c r="G17" s="224"/>
      <c r="H17" s="224"/>
      <c r="I17" s="224"/>
      <c r="J17" s="8"/>
      <c r="K17" s="224"/>
      <c r="L17" s="8"/>
    </row>
    <row r="18" spans="2:12" x14ac:dyDescent="0.25">
      <c r="B18" s="761"/>
      <c r="C18" s="224"/>
      <c r="D18" s="224"/>
      <c r="E18" s="224"/>
      <c r="F18" s="224"/>
      <c r="G18" s="224"/>
      <c r="H18" s="224"/>
      <c r="I18" s="224"/>
      <c r="J18" s="8"/>
      <c r="K18" s="224"/>
      <c r="L18" s="8"/>
    </row>
    <row r="19" spans="2:12" x14ac:dyDescent="0.25">
      <c r="B19" s="752"/>
      <c r="J19" s="8"/>
      <c r="L19" s="8"/>
    </row>
    <row r="20" spans="2:12" x14ac:dyDescent="0.25">
      <c r="B20" s="752"/>
    </row>
  </sheetData>
  <mergeCells count="1">
    <mergeCell ref="A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3:L17"/>
  <sheetViews>
    <sheetView tabSelected="1" workbookViewId="0">
      <selection activeCell="C7" sqref="C7"/>
    </sheetView>
  </sheetViews>
  <sheetFormatPr baseColWidth="10" defaultColWidth="9.140625" defaultRowHeight="15" x14ac:dyDescent="0.25"/>
  <cols>
    <col min="1" max="1" width="26.140625" customWidth="1"/>
    <col min="2" max="2" width="21.140625" customWidth="1"/>
    <col min="3" max="3" width="19.5703125" bestFit="1" customWidth="1"/>
    <col min="4" max="7" width="16.42578125" customWidth="1"/>
    <col min="8" max="8" width="22.140625" customWidth="1"/>
    <col min="9" max="9" width="18.42578125" customWidth="1"/>
    <col min="10" max="10" width="17.140625" customWidth="1"/>
    <col min="11" max="11" width="18.42578125" customWidth="1"/>
    <col min="12" max="12" width="16.85546875" customWidth="1"/>
  </cols>
  <sheetData>
    <row r="3" spans="1:12" ht="19.5" thickBot="1" x14ac:dyDescent="0.35">
      <c r="A3" s="80"/>
      <c r="B3" s="80"/>
      <c r="C3" s="80"/>
      <c r="D3" s="80"/>
      <c r="E3" s="80"/>
      <c r="F3" s="80"/>
      <c r="G3" s="80"/>
      <c r="H3" s="80"/>
      <c r="I3" s="80"/>
      <c r="J3" s="80"/>
      <c r="K3" s="80"/>
      <c r="L3" s="80"/>
    </row>
    <row r="4" spans="1:12" ht="42" customHeight="1" thickBot="1" x14ac:dyDescent="0.3">
      <c r="A4" s="1132" t="s">
        <v>67</v>
      </c>
      <c r="B4" s="1133"/>
      <c r="C4" s="1133"/>
      <c r="D4" s="1133"/>
      <c r="E4" s="1133"/>
      <c r="F4" s="1133"/>
      <c r="G4" s="1133"/>
      <c r="H4" s="1133"/>
      <c r="I4" s="1133"/>
      <c r="J4" s="1133"/>
      <c r="K4" s="1133"/>
      <c r="L4" s="1133"/>
    </row>
    <row r="5" spans="1:12" ht="24.75" customHeight="1" thickBot="1" x14ac:dyDescent="0.3">
      <c r="A5" s="1137" t="s">
        <v>56</v>
      </c>
      <c r="B5" s="1137"/>
      <c r="C5" s="69"/>
      <c r="D5" s="69"/>
      <c r="E5" s="69"/>
      <c r="F5" s="69"/>
      <c r="G5" s="69"/>
      <c r="H5" s="69"/>
      <c r="I5" s="69"/>
      <c r="J5" s="69"/>
      <c r="K5" s="69"/>
      <c r="L5" s="69"/>
    </row>
    <row r="6" spans="1:12" ht="48" customHeight="1" thickBot="1" x14ac:dyDescent="0.3">
      <c r="A6" s="531" t="s">
        <v>68</v>
      </c>
      <c r="B6" s="532" t="s">
        <v>19</v>
      </c>
      <c r="C6" s="532" t="s">
        <v>89</v>
      </c>
      <c r="D6" s="532" t="s">
        <v>38</v>
      </c>
      <c r="E6" s="532" t="s">
        <v>24</v>
      </c>
      <c r="F6" s="532" t="s">
        <v>317</v>
      </c>
      <c r="G6" s="532" t="s">
        <v>151</v>
      </c>
      <c r="H6" s="532" t="s">
        <v>69</v>
      </c>
      <c r="I6" s="532" t="s">
        <v>70</v>
      </c>
      <c r="J6" s="532" t="s">
        <v>71</v>
      </c>
      <c r="K6" s="532" t="s">
        <v>26</v>
      </c>
      <c r="L6" s="533" t="s">
        <v>41</v>
      </c>
    </row>
    <row r="7" spans="1:12" ht="87" customHeight="1" x14ac:dyDescent="0.25">
      <c r="A7" s="303" t="s">
        <v>72</v>
      </c>
      <c r="B7" s="1134" t="s">
        <v>67</v>
      </c>
      <c r="C7" s="306">
        <v>21196.122001</v>
      </c>
      <c r="D7" s="306">
        <v>10615.530199999999</v>
      </c>
      <c r="E7" s="306">
        <v>5241.4919655000003</v>
      </c>
      <c r="F7" s="318">
        <v>0.49375696425412652</v>
      </c>
      <c r="G7" s="310">
        <v>5374.0382344999989</v>
      </c>
      <c r="H7" s="306">
        <v>4170.3682630000003</v>
      </c>
      <c r="I7" s="304">
        <v>0.39285539058614338</v>
      </c>
      <c r="J7" s="306">
        <v>6445.1619369999989</v>
      </c>
      <c r="K7" s="306">
        <v>2718.1080430000002</v>
      </c>
      <c r="L7" s="305">
        <v>0.25605014462678466</v>
      </c>
    </row>
    <row r="8" spans="1:12" ht="107.25" customHeight="1" x14ac:dyDescent="0.25">
      <c r="A8" s="298" t="s">
        <v>73</v>
      </c>
      <c r="B8" s="1135"/>
      <c r="C8" s="307">
        <v>10615.530199999999</v>
      </c>
      <c r="D8" s="307">
        <v>10615.530199999999</v>
      </c>
      <c r="E8" s="308">
        <v>9937.0301999999992</v>
      </c>
      <c r="F8" s="319">
        <v>0.93608420990597341</v>
      </c>
      <c r="G8" s="311">
        <v>678.5</v>
      </c>
      <c r="H8" s="307">
        <v>94.5</v>
      </c>
      <c r="I8" s="102">
        <v>8.9020518259182203E-3</v>
      </c>
      <c r="J8" s="307">
        <v>10521.030199999999</v>
      </c>
      <c r="K8" s="307">
        <v>54.9</v>
      </c>
      <c r="L8" s="299">
        <v>5.1716682036286798E-3</v>
      </c>
    </row>
    <row r="9" spans="1:12" ht="48" customHeight="1" x14ac:dyDescent="0.25">
      <c r="A9" s="298" t="s">
        <v>82</v>
      </c>
      <c r="B9" s="1135"/>
      <c r="C9" s="307">
        <v>13028.1507</v>
      </c>
      <c r="D9" s="307">
        <v>13028.1507</v>
      </c>
      <c r="E9" s="307">
        <v>0</v>
      </c>
      <c r="F9" s="319">
        <v>0</v>
      </c>
      <c r="G9" s="311">
        <v>13028.1507</v>
      </c>
      <c r="H9" s="307">
        <v>0</v>
      </c>
      <c r="I9" s="102">
        <v>0</v>
      </c>
      <c r="J9" s="307">
        <v>13028.1507</v>
      </c>
      <c r="K9" s="307">
        <v>0</v>
      </c>
      <c r="L9" s="299">
        <v>0</v>
      </c>
    </row>
    <row r="10" spans="1:12" ht="45" customHeight="1" thickBot="1" x14ac:dyDescent="0.3">
      <c r="A10" s="300" t="s">
        <v>74</v>
      </c>
      <c r="B10" s="1136"/>
      <c r="C10" s="309">
        <v>13993.198899999999</v>
      </c>
      <c r="D10" s="309">
        <v>13993.198899999999</v>
      </c>
      <c r="E10" s="309">
        <v>13807.817298110002</v>
      </c>
      <c r="F10" s="320">
        <v>0.98675202123440142</v>
      </c>
      <c r="G10" s="312">
        <v>185.38160188999791</v>
      </c>
      <c r="H10" s="309">
        <v>6253.5519501899998</v>
      </c>
      <c r="I10" s="301">
        <v>0.44689938268439822</v>
      </c>
      <c r="J10" s="309">
        <v>7739.6469498099996</v>
      </c>
      <c r="K10" s="309">
        <v>4614.6890326700004</v>
      </c>
      <c r="L10" s="302">
        <v>0.32978085037224769</v>
      </c>
    </row>
    <row r="11" spans="1:12" ht="31.5" customHeight="1" thickBot="1" x14ac:dyDescent="0.3">
      <c r="A11" s="524" t="s">
        <v>57</v>
      </c>
      <c r="B11" s="525"/>
      <c r="C11" s="526">
        <v>58833.001800999991</v>
      </c>
      <c r="D11" s="526">
        <v>48252.41</v>
      </c>
      <c r="E11" s="526">
        <v>28986.339463609998</v>
      </c>
      <c r="F11" s="527">
        <v>0.6007231444731983</v>
      </c>
      <c r="G11" s="528">
        <v>19266.070536390005</v>
      </c>
      <c r="H11" s="526">
        <v>10518.42021319</v>
      </c>
      <c r="I11" s="529">
        <v>0.217987458309129</v>
      </c>
      <c r="J11" s="526">
        <v>37733.989786810002</v>
      </c>
      <c r="K11" s="526">
        <v>7387.6970756700011</v>
      </c>
      <c r="L11" s="530">
        <v>0.15310524543064274</v>
      </c>
    </row>
    <row r="12" spans="1:12" x14ac:dyDescent="0.25">
      <c r="A12" t="s">
        <v>674</v>
      </c>
    </row>
    <row r="13" spans="1:12" x14ac:dyDescent="0.25">
      <c r="H13" s="1"/>
    </row>
    <row r="15" spans="1:12" x14ac:dyDescent="0.25">
      <c r="H15" s="1"/>
      <c r="J15" s="113"/>
    </row>
    <row r="16" spans="1:12" x14ac:dyDescent="0.25">
      <c r="J16" s="1"/>
    </row>
    <row r="17" spans="8:8" x14ac:dyDescent="0.25">
      <c r="H17" s="1"/>
    </row>
  </sheetData>
  <mergeCells count="3">
    <mergeCell ref="A4:L4"/>
    <mergeCell ref="B7:B10"/>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2:M11"/>
  <sheetViews>
    <sheetView workbookViewId="0">
      <selection activeCell="B7" sqref="B7"/>
    </sheetView>
  </sheetViews>
  <sheetFormatPr baseColWidth="10" defaultColWidth="9.140625" defaultRowHeight="15" x14ac:dyDescent="0.25"/>
  <cols>
    <col min="1" max="1" width="25.28515625" customWidth="1"/>
    <col min="2" max="2" width="14.42578125" customWidth="1"/>
    <col min="3" max="3" width="14.28515625" customWidth="1"/>
    <col min="4" max="4" width="11.140625" customWidth="1"/>
    <col min="5" max="5" width="16.7109375" customWidth="1"/>
    <col min="6" max="6" width="13.5703125" customWidth="1"/>
    <col min="7" max="7" width="11.5703125" customWidth="1"/>
    <col min="8" max="8" width="16.7109375" customWidth="1"/>
    <col min="9" max="9" width="13.42578125" customWidth="1"/>
    <col min="10" max="10" width="13.5703125" customWidth="1"/>
    <col min="11" max="11" width="13.85546875" customWidth="1"/>
    <col min="12" max="12" width="11.85546875" customWidth="1"/>
  </cols>
  <sheetData>
    <row r="2" spans="1:13" ht="15.75" thickBot="1" x14ac:dyDescent="0.3">
      <c r="A2" s="110" t="s">
        <v>56</v>
      </c>
    </row>
    <row r="3" spans="1:13" ht="24" thickBot="1" x14ac:dyDescent="0.3">
      <c r="A3" s="1129" t="s">
        <v>77</v>
      </c>
      <c r="B3" s="1130"/>
      <c r="C3" s="1130"/>
      <c r="D3" s="1130"/>
      <c r="E3" s="1130"/>
      <c r="F3" s="1130"/>
      <c r="G3" s="1130"/>
      <c r="H3" s="1130"/>
      <c r="I3" s="1130"/>
      <c r="J3" s="1130"/>
      <c r="K3" s="1130"/>
      <c r="L3" s="1131"/>
    </row>
    <row r="4" spans="1:13" ht="48.75" customHeight="1" thickBot="1" x14ac:dyDescent="0.3">
      <c r="A4" s="361" t="s">
        <v>60</v>
      </c>
      <c r="B4" s="362" t="s">
        <v>89</v>
      </c>
      <c r="C4" s="363" t="s">
        <v>38</v>
      </c>
      <c r="D4" s="362" t="s">
        <v>92</v>
      </c>
      <c r="E4" s="362" t="s">
        <v>93</v>
      </c>
      <c r="F4" s="364" t="s">
        <v>24</v>
      </c>
      <c r="G4" s="362" t="s">
        <v>317</v>
      </c>
      <c r="H4" s="362" t="s">
        <v>39</v>
      </c>
      <c r="I4" s="361" t="s">
        <v>25</v>
      </c>
      <c r="J4" s="365" t="s">
        <v>40</v>
      </c>
      <c r="K4" s="364" t="s">
        <v>76</v>
      </c>
      <c r="L4" s="366" t="s">
        <v>41</v>
      </c>
      <c r="M4" s="117"/>
    </row>
    <row r="5" spans="1:13" ht="22.5" customHeight="1" x14ac:dyDescent="0.25">
      <c r="A5" s="118" t="s">
        <v>43</v>
      </c>
      <c r="B5" s="120" t="e">
        <f>+#REF!</f>
        <v>#REF!</v>
      </c>
      <c r="C5" s="120" t="e">
        <f>+#REF!</f>
        <v>#REF!</v>
      </c>
      <c r="D5" s="120" t="e">
        <f>+#REF!</f>
        <v>#REF!</v>
      </c>
      <c r="E5" s="120" t="e">
        <f>+C5-D5</f>
        <v>#REF!</v>
      </c>
      <c r="F5" s="120" t="e">
        <f>+#REF!</f>
        <v>#REF!</v>
      </c>
      <c r="G5" s="237" t="e">
        <f>+F5/E5</f>
        <v>#REF!</v>
      </c>
      <c r="H5" s="120" t="e">
        <f>+E5-F5</f>
        <v>#REF!</v>
      </c>
      <c r="I5" s="120" t="e">
        <f>+#REF!</f>
        <v>#REF!</v>
      </c>
      <c r="J5" s="152" t="e">
        <f t="shared" ref="J5:J11" si="0">+I5/E5</f>
        <v>#REF!</v>
      </c>
      <c r="K5" s="120" t="e">
        <f>+#REF!</f>
        <v>#REF!</v>
      </c>
      <c r="L5" s="153" t="e">
        <f t="shared" ref="L5:L11" si="1">+K5/E5</f>
        <v>#REF!</v>
      </c>
      <c r="M5" s="1"/>
    </row>
    <row r="6" spans="1:13" ht="28.5" customHeight="1" x14ac:dyDescent="0.25">
      <c r="A6" s="119" t="s">
        <v>146</v>
      </c>
      <c r="B6" s="121" t="e">
        <f>+#REF!</f>
        <v>#REF!</v>
      </c>
      <c r="C6" s="121" t="e">
        <f>+#REF!</f>
        <v>#REF!</v>
      </c>
      <c r="D6" s="121" t="e">
        <f>+#REF!</f>
        <v>#REF!</v>
      </c>
      <c r="E6" s="121" t="e">
        <f t="shared" ref="E6:E11" si="2">+C6-D6</f>
        <v>#REF!</v>
      </c>
      <c r="F6" s="121" t="e">
        <f>+#REF!</f>
        <v>#REF!</v>
      </c>
      <c r="G6" s="238" t="e">
        <f t="shared" ref="G6:G11" si="3">+F6/E6</f>
        <v>#REF!</v>
      </c>
      <c r="H6" s="121" t="e">
        <f t="shared" ref="H6:H11" si="4">+E6-F6</f>
        <v>#REF!</v>
      </c>
      <c r="I6" s="121" t="e">
        <f>+#REF!</f>
        <v>#REF!</v>
      </c>
      <c r="J6" s="154" t="e">
        <f t="shared" si="0"/>
        <v>#REF!</v>
      </c>
      <c r="K6" s="121" t="e">
        <f>+#REF!</f>
        <v>#REF!</v>
      </c>
      <c r="L6" s="155" t="e">
        <f t="shared" si="1"/>
        <v>#REF!</v>
      </c>
    </row>
    <row r="7" spans="1:13" ht="59.25" customHeight="1" x14ac:dyDescent="0.25">
      <c r="A7" s="119" t="s">
        <v>147</v>
      </c>
      <c r="B7" s="121" t="e">
        <f>+#REF!</f>
        <v>#REF!</v>
      </c>
      <c r="C7" s="121" t="e">
        <f>+#REF!</f>
        <v>#REF!</v>
      </c>
      <c r="D7" s="121" t="e">
        <f>+#REF!</f>
        <v>#REF!</v>
      </c>
      <c r="E7" s="121" t="e">
        <f>+#REF!</f>
        <v>#REF!</v>
      </c>
      <c r="F7" s="121" t="e">
        <f>+#REF!</f>
        <v>#REF!</v>
      </c>
      <c r="G7" s="238" t="e">
        <f t="shared" si="3"/>
        <v>#REF!</v>
      </c>
      <c r="H7" s="121" t="e">
        <f t="shared" si="4"/>
        <v>#REF!</v>
      </c>
      <c r="I7" s="121" t="e">
        <f>+#REF!</f>
        <v>#REF!</v>
      </c>
      <c r="J7" s="154" t="e">
        <f t="shared" si="0"/>
        <v>#REF!</v>
      </c>
      <c r="K7" s="121" t="e">
        <f>+#REF!</f>
        <v>#REF!</v>
      </c>
      <c r="L7" s="155" t="e">
        <f t="shared" si="1"/>
        <v>#REF!</v>
      </c>
    </row>
    <row r="8" spans="1:13" ht="24" customHeight="1" x14ac:dyDescent="0.25">
      <c r="A8" s="367" t="s">
        <v>46</v>
      </c>
      <c r="B8" s="368" t="e">
        <f>+#REF!</f>
        <v>#REF!</v>
      </c>
      <c r="C8" s="368" t="e">
        <f>+#REF!</f>
        <v>#REF!</v>
      </c>
      <c r="D8" s="368" t="e">
        <f>+#REF!</f>
        <v>#REF!</v>
      </c>
      <c r="E8" s="368" t="e">
        <f t="shared" si="2"/>
        <v>#REF!</v>
      </c>
      <c r="F8" s="368" t="e">
        <f>SUM(F5:F7)</f>
        <v>#REF!</v>
      </c>
      <c r="G8" s="369" t="e">
        <f t="shared" si="3"/>
        <v>#REF!</v>
      </c>
      <c r="H8" s="368" t="e">
        <f t="shared" si="4"/>
        <v>#REF!</v>
      </c>
      <c r="I8" s="368" t="e">
        <f>+#REF!</f>
        <v>#REF!</v>
      </c>
      <c r="J8" s="370" t="e">
        <f t="shared" si="0"/>
        <v>#REF!</v>
      </c>
      <c r="K8" s="368" t="e">
        <f>+#REF!</f>
        <v>#REF!</v>
      </c>
      <c r="L8" s="370" t="e">
        <f t="shared" si="1"/>
        <v>#REF!</v>
      </c>
    </row>
    <row r="9" spans="1:13" ht="20.25" customHeight="1" x14ac:dyDescent="0.25">
      <c r="A9" s="119" t="s">
        <v>45</v>
      </c>
      <c r="B9" s="121" t="e">
        <f>+#REF!</f>
        <v>#REF!</v>
      </c>
      <c r="C9" s="121" t="e">
        <f>+#REF!</f>
        <v>#REF!</v>
      </c>
      <c r="D9" s="121" t="e">
        <f>+#REF!</f>
        <v>#REF!</v>
      </c>
      <c r="E9" s="121" t="e">
        <f t="shared" si="2"/>
        <v>#REF!</v>
      </c>
      <c r="F9" s="121" t="e">
        <f>+#REF!</f>
        <v>#REF!</v>
      </c>
      <c r="G9" s="238" t="e">
        <f t="shared" si="3"/>
        <v>#REF!</v>
      </c>
      <c r="H9" s="121" t="e">
        <f t="shared" si="4"/>
        <v>#REF!</v>
      </c>
      <c r="I9" s="121" t="e">
        <f>+#REF!</f>
        <v>#REF!</v>
      </c>
      <c r="J9" s="156" t="e">
        <f t="shared" si="0"/>
        <v>#REF!</v>
      </c>
      <c r="K9" s="121" t="e">
        <f>+#REF!</f>
        <v>#REF!</v>
      </c>
      <c r="L9" s="156" t="e">
        <f t="shared" si="1"/>
        <v>#REF!</v>
      </c>
    </row>
    <row r="10" spans="1:13" ht="28.5" customHeight="1" thickBot="1" x14ac:dyDescent="0.3">
      <c r="A10" s="371" t="s">
        <v>78</v>
      </c>
      <c r="B10" s="372" t="e">
        <f>+B9</f>
        <v>#REF!</v>
      </c>
      <c r="C10" s="372" t="e">
        <f>+C9</f>
        <v>#REF!</v>
      </c>
      <c r="D10" s="372" t="e">
        <f>+D9</f>
        <v>#REF!</v>
      </c>
      <c r="E10" s="372" t="e">
        <f t="shared" si="2"/>
        <v>#REF!</v>
      </c>
      <c r="F10" s="372" t="e">
        <f>+F9</f>
        <v>#REF!</v>
      </c>
      <c r="G10" s="373" t="e">
        <f t="shared" si="3"/>
        <v>#REF!</v>
      </c>
      <c r="H10" s="372" t="e">
        <f t="shared" si="4"/>
        <v>#REF!</v>
      </c>
      <c r="I10" s="372" t="e">
        <f>+I9</f>
        <v>#REF!</v>
      </c>
      <c r="J10" s="374" t="e">
        <f t="shared" si="0"/>
        <v>#REF!</v>
      </c>
      <c r="K10" s="372" t="e">
        <f>+K9</f>
        <v>#REF!</v>
      </c>
      <c r="L10" s="374" t="e">
        <f t="shared" si="1"/>
        <v>#REF!</v>
      </c>
    </row>
    <row r="11" spans="1:13" ht="22.5" customHeight="1" thickBot="1" x14ac:dyDescent="0.3">
      <c r="A11" s="375" t="s">
        <v>66</v>
      </c>
      <c r="B11" s="376" t="e">
        <f>+B8+B10</f>
        <v>#REF!</v>
      </c>
      <c r="C11" s="376" t="e">
        <f>+C8+C10</f>
        <v>#REF!</v>
      </c>
      <c r="D11" s="376" t="e">
        <f>+D8+D10</f>
        <v>#REF!</v>
      </c>
      <c r="E11" s="376" t="e">
        <f t="shared" si="2"/>
        <v>#REF!</v>
      </c>
      <c r="F11" s="376" t="e">
        <f>+F8+F10</f>
        <v>#REF!</v>
      </c>
      <c r="G11" s="377" t="e">
        <f t="shared" si="3"/>
        <v>#REF!</v>
      </c>
      <c r="H11" s="376" t="e">
        <f t="shared" si="4"/>
        <v>#REF!</v>
      </c>
      <c r="I11" s="376" t="e">
        <f>+I8+I10</f>
        <v>#REF!</v>
      </c>
      <c r="J11" s="378" t="e">
        <f t="shared" si="0"/>
        <v>#REF!</v>
      </c>
      <c r="K11" s="376" t="e">
        <f>+K8+K10</f>
        <v>#REF!</v>
      </c>
      <c r="L11" s="378" t="e">
        <f t="shared" si="1"/>
        <v>#REF!</v>
      </c>
    </row>
  </sheetData>
  <mergeCells count="1">
    <mergeCell ref="A3:L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BA166"/>
  <sheetViews>
    <sheetView zoomScale="80" zoomScaleNormal="80" workbookViewId="0">
      <pane xSplit="1" ySplit="4" topLeftCell="C143" activePane="bottomRight" state="frozen"/>
      <selection pane="topRight" activeCell="B1" sqref="B1"/>
      <selection pane="bottomLeft" activeCell="A6" sqref="A6"/>
      <selection pane="bottomRight" activeCell="E155" sqref="E155:E156"/>
    </sheetView>
  </sheetViews>
  <sheetFormatPr baseColWidth="10" defaultColWidth="9.140625" defaultRowHeight="15" customHeight="1" x14ac:dyDescent="0.3"/>
  <cols>
    <col min="1" max="1" width="33.42578125" style="1028" customWidth="1"/>
    <col min="2" max="2" width="22.42578125" style="852" customWidth="1"/>
    <col min="3" max="3" width="17.85546875" style="852" customWidth="1"/>
    <col min="4" max="4" width="63.28515625" style="1036" customWidth="1"/>
    <col min="5" max="5" width="30.5703125" style="1038" customWidth="1"/>
    <col min="6" max="6" width="22.7109375" style="1038" customWidth="1"/>
    <col min="7" max="7" width="14.7109375" style="1039" hidden="1" customWidth="1"/>
    <col min="8" max="8" width="31.28515625" style="845" customWidth="1"/>
    <col min="9" max="9" width="26.28515625" style="845" customWidth="1"/>
    <col min="10" max="10" width="29" style="845" customWidth="1"/>
    <col min="11" max="11" width="24.85546875" style="845" customWidth="1"/>
    <col min="12" max="12" width="27.85546875" style="845" customWidth="1"/>
    <col min="13" max="13" width="14.42578125" style="845" customWidth="1"/>
    <col min="14" max="14" width="28.28515625" style="845" customWidth="1"/>
    <col min="15" max="15" width="14.28515625" style="845" customWidth="1"/>
    <col min="16" max="16" width="28.28515625" style="845" customWidth="1"/>
    <col min="17" max="17" width="14.28515625" style="845" customWidth="1"/>
    <col min="18" max="18" width="28" style="845" customWidth="1"/>
    <col min="19" max="19" width="15.140625" style="845" customWidth="1"/>
    <col min="20" max="16384" width="9.140625" style="845"/>
  </cols>
  <sheetData>
    <row r="2" spans="1:19" ht="26.25" customHeight="1" thickBot="1" x14ac:dyDescent="0.35">
      <c r="A2" s="1159" t="s">
        <v>501</v>
      </c>
      <c r="B2" s="1160"/>
      <c r="C2" s="1160"/>
      <c r="D2" s="1160"/>
      <c r="E2" s="1160"/>
      <c r="F2" s="1160"/>
      <c r="G2" s="1160"/>
      <c r="H2" s="1160"/>
      <c r="I2" s="1160"/>
      <c r="J2" s="1160"/>
      <c r="K2" s="1160"/>
    </row>
    <row r="3" spans="1:19" ht="14.25" customHeight="1" x14ac:dyDescent="0.3">
      <c r="A3" s="1161" t="s">
        <v>6</v>
      </c>
      <c r="B3" s="1155" t="s">
        <v>7</v>
      </c>
      <c r="C3" s="1155" t="s">
        <v>502</v>
      </c>
      <c r="D3" s="1155" t="s">
        <v>432</v>
      </c>
      <c r="E3" s="1164" t="s">
        <v>503</v>
      </c>
      <c r="F3" s="1166" t="s">
        <v>504</v>
      </c>
      <c r="G3" s="1168" t="s">
        <v>505</v>
      </c>
      <c r="H3" s="1170" t="s">
        <v>506</v>
      </c>
      <c r="I3" s="1171"/>
      <c r="J3" s="1172" t="s">
        <v>507</v>
      </c>
      <c r="K3" s="1173"/>
      <c r="L3" s="1153" t="s">
        <v>508</v>
      </c>
      <c r="M3" s="1154"/>
      <c r="N3" s="1155" t="s">
        <v>509</v>
      </c>
      <c r="O3" s="1156"/>
      <c r="P3" s="1153" t="s">
        <v>510</v>
      </c>
      <c r="Q3" s="1154"/>
      <c r="R3" s="1155" t="s">
        <v>511</v>
      </c>
      <c r="S3" s="1156"/>
    </row>
    <row r="4" spans="1:19" s="852" customFormat="1" ht="30.75" thickBot="1" x14ac:dyDescent="0.35">
      <c r="A4" s="1162"/>
      <c r="B4" s="1163"/>
      <c r="C4" s="1163"/>
      <c r="D4" s="1163"/>
      <c r="E4" s="1165"/>
      <c r="F4" s="1167"/>
      <c r="G4" s="1169"/>
      <c r="H4" s="846" t="s">
        <v>512</v>
      </c>
      <c r="I4" s="847" t="s">
        <v>513</v>
      </c>
      <c r="J4" s="847" t="s">
        <v>512</v>
      </c>
      <c r="K4" s="848" t="s">
        <v>513</v>
      </c>
      <c r="L4" s="849" t="s">
        <v>512</v>
      </c>
      <c r="M4" s="850" t="s">
        <v>513</v>
      </c>
      <c r="N4" s="850" t="s">
        <v>512</v>
      </c>
      <c r="O4" s="851" t="s">
        <v>513</v>
      </c>
      <c r="P4" s="849" t="s">
        <v>512</v>
      </c>
      <c r="Q4" s="850" t="s">
        <v>513</v>
      </c>
      <c r="R4" s="850" t="s">
        <v>512</v>
      </c>
      <c r="S4" s="851" t="s">
        <v>513</v>
      </c>
    </row>
    <row r="5" spans="1:19" ht="45" x14ac:dyDescent="0.3">
      <c r="A5" s="1157" t="s">
        <v>514</v>
      </c>
      <c r="B5" s="853" t="s">
        <v>126</v>
      </c>
      <c r="C5" s="853"/>
      <c r="D5" s="854" t="s">
        <v>269</v>
      </c>
      <c r="E5" s="855">
        <v>29933000000</v>
      </c>
      <c r="F5" s="856">
        <v>11709401282</v>
      </c>
      <c r="G5" s="857"/>
      <c r="H5" s="858" t="s">
        <v>515</v>
      </c>
      <c r="I5" s="859">
        <v>46022</v>
      </c>
      <c r="J5" s="860" t="s">
        <v>516</v>
      </c>
      <c r="K5" s="861">
        <v>46024</v>
      </c>
      <c r="L5" s="862"/>
      <c r="M5" s="863"/>
      <c r="N5" s="863"/>
      <c r="O5" s="864"/>
      <c r="P5" s="865"/>
      <c r="Q5" s="865"/>
      <c r="R5" s="863"/>
      <c r="S5" s="864"/>
    </row>
    <row r="6" spans="1:19" s="878" customFormat="1" ht="30" x14ac:dyDescent="0.3">
      <c r="A6" s="1157"/>
      <c r="B6" s="866" t="s">
        <v>123</v>
      </c>
      <c r="C6" s="866"/>
      <c r="D6" s="867" t="s">
        <v>268</v>
      </c>
      <c r="E6" s="868">
        <v>10615530200</v>
      </c>
      <c r="F6" s="869"/>
      <c r="G6" s="870"/>
      <c r="H6" s="871" t="s">
        <v>517</v>
      </c>
      <c r="I6" s="859">
        <v>46029</v>
      </c>
      <c r="J6" s="872" t="s">
        <v>518</v>
      </c>
      <c r="K6" s="873">
        <v>46029</v>
      </c>
      <c r="L6" s="874"/>
      <c r="M6" s="875"/>
      <c r="N6" s="875"/>
      <c r="O6" s="876"/>
      <c r="P6" s="877"/>
      <c r="Q6" s="877"/>
      <c r="R6" s="875"/>
      <c r="S6" s="876"/>
    </row>
    <row r="7" spans="1:19" ht="15" customHeight="1" x14ac:dyDescent="0.3">
      <c r="A7" s="1157"/>
      <c r="B7" s="1151" t="s">
        <v>519</v>
      </c>
      <c r="C7" s="1151"/>
      <c r="D7" s="1151"/>
      <c r="E7" s="879">
        <f>SUM(E5:E6)</f>
        <v>40548530200</v>
      </c>
      <c r="F7" s="879">
        <f>SUM(F5:F6)</f>
        <v>11709401282</v>
      </c>
      <c r="G7" s="880"/>
      <c r="H7" s="881"/>
      <c r="I7" s="882"/>
      <c r="J7" s="882"/>
      <c r="K7" s="883"/>
      <c r="L7" s="884"/>
      <c r="M7" s="885"/>
      <c r="N7" s="885"/>
      <c r="O7" s="886"/>
      <c r="P7" s="887"/>
      <c r="Q7" s="887"/>
      <c r="R7" s="885"/>
      <c r="S7" s="886"/>
    </row>
    <row r="8" spans="1:19" ht="105" x14ac:dyDescent="0.3">
      <c r="A8" s="1157"/>
      <c r="B8" s="866" t="s">
        <v>469</v>
      </c>
      <c r="C8" s="888">
        <v>202400000000140</v>
      </c>
      <c r="D8" s="889" t="s">
        <v>520</v>
      </c>
      <c r="E8" s="855">
        <v>5000000000</v>
      </c>
      <c r="F8" s="855"/>
      <c r="G8" s="890" t="s">
        <v>63</v>
      </c>
      <c r="H8" s="871" t="s">
        <v>521</v>
      </c>
      <c r="I8" s="859">
        <v>46029</v>
      </c>
      <c r="J8" s="860" t="s">
        <v>522</v>
      </c>
      <c r="K8" s="861">
        <v>46030</v>
      </c>
      <c r="L8" s="891"/>
      <c r="M8" s="892"/>
      <c r="N8" s="892"/>
      <c r="O8" s="893"/>
      <c r="P8" s="894"/>
      <c r="Q8" s="894"/>
      <c r="R8" s="892"/>
      <c r="S8" s="893"/>
    </row>
    <row r="9" spans="1:19" ht="132.75" customHeight="1" x14ac:dyDescent="0.3">
      <c r="A9" s="1157"/>
      <c r="B9" s="866" t="s">
        <v>493</v>
      </c>
      <c r="C9" s="888">
        <v>202500000021707</v>
      </c>
      <c r="D9" s="297" t="s">
        <v>523</v>
      </c>
      <c r="E9" s="855">
        <v>400000000</v>
      </c>
      <c r="F9" s="855"/>
      <c r="G9" s="890" t="s">
        <v>63</v>
      </c>
      <c r="H9" s="871" t="s">
        <v>524</v>
      </c>
      <c r="I9" s="859">
        <v>46029</v>
      </c>
      <c r="J9" s="860" t="s">
        <v>525</v>
      </c>
      <c r="K9" s="861">
        <v>46030</v>
      </c>
      <c r="L9" s="891"/>
      <c r="M9" s="892"/>
      <c r="N9" s="892"/>
      <c r="O9" s="893"/>
      <c r="P9" s="894"/>
      <c r="Q9" s="894"/>
      <c r="R9" s="892"/>
      <c r="S9" s="893"/>
    </row>
    <row r="10" spans="1:19" ht="160.9" customHeight="1" x14ac:dyDescent="0.3">
      <c r="A10" s="1157"/>
      <c r="B10" s="866" t="s">
        <v>479</v>
      </c>
      <c r="C10" s="888">
        <v>202400000000154</v>
      </c>
      <c r="D10" s="889" t="s">
        <v>526</v>
      </c>
      <c r="E10" s="868">
        <v>1000000000</v>
      </c>
      <c r="F10" s="868"/>
      <c r="G10" s="895" t="s">
        <v>63</v>
      </c>
      <c r="H10" s="896" t="s">
        <v>527</v>
      </c>
      <c r="I10" s="859">
        <v>46029</v>
      </c>
      <c r="J10" s="860" t="s">
        <v>528</v>
      </c>
      <c r="K10" s="861">
        <v>46035</v>
      </c>
      <c r="L10" s="891"/>
      <c r="M10" s="892"/>
      <c r="N10" s="892"/>
      <c r="O10" s="893"/>
      <c r="P10" s="894"/>
      <c r="Q10" s="894"/>
      <c r="R10" s="892"/>
      <c r="S10" s="893"/>
    </row>
    <row r="11" spans="1:19" ht="96" customHeight="1" x14ac:dyDescent="0.3">
      <c r="A11" s="1157"/>
      <c r="B11" s="866" t="s">
        <v>466</v>
      </c>
      <c r="C11" s="888">
        <v>202400000000139</v>
      </c>
      <c r="D11" s="889" t="s">
        <v>529</v>
      </c>
      <c r="E11" s="855">
        <v>600000000</v>
      </c>
      <c r="F11" s="855"/>
      <c r="G11" s="895" t="s">
        <v>63</v>
      </c>
      <c r="H11" s="897" t="s">
        <v>530</v>
      </c>
      <c r="I11" s="898" t="s">
        <v>531</v>
      </c>
      <c r="J11" s="860" t="s">
        <v>532</v>
      </c>
      <c r="K11" s="861">
        <v>46031</v>
      </c>
      <c r="L11" s="891"/>
      <c r="M11" s="892"/>
      <c r="N11" s="892"/>
      <c r="O11" s="893"/>
      <c r="P11" s="894"/>
      <c r="Q11" s="894"/>
      <c r="R11" s="892"/>
      <c r="S11" s="893"/>
    </row>
    <row r="12" spans="1:19" ht="15.75" customHeight="1" x14ac:dyDescent="0.3">
      <c r="A12" s="1157"/>
      <c r="B12" s="1151" t="s">
        <v>78</v>
      </c>
      <c r="C12" s="1151"/>
      <c r="D12" s="1151"/>
      <c r="E12" s="879">
        <f>SUM(E8:E11)</f>
        <v>7000000000</v>
      </c>
      <c r="F12" s="879"/>
      <c r="G12" s="880"/>
      <c r="H12" s="881"/>
      <c r="I12" s="882"/>
      <c r="J12" s="882"/>
      <c r="K12" s="883"/>
      <c r="L12" s="884"/>
      <c r="M12" s="885"/>
      <c r="N12" s="885"/>
      <c r="O12" s="886"/>
      <c r="P12" s="887"/>
      <c r="Q12" s="887"/>
      <c r="R12" s="885"/>
      <c r="S12" s="886"/>
    </row>
    <row r="13" spans="1:19" ht="24.75" customHeight="1" x14ac:dyDescent="0.3">
      <c r="A13" s="1158"/>
      <c r="B13" s="1142" t="s">
        <v>66</v>
      </c>
      <c r="C13" s="1142"/>
      <c r="D13" s="1142"/>
      <c r="E13" s="899">
        <f>+E7+E12</f>
        <v>47548530200</v>
      </c>
      <c r="F13" s="899"/>
      <c r="G13" s="900"/>
      <c r="H13" s="901"/>
      <c r="I13" s="902"/>
      <c r="J13" s="902"/>
      <c r="K13" s="903"/>
      <c r="L13" s="904"/>
      <c r="M13" s="905"/>
      <c r="N13" s="905"/>
      <c r="O13" s="906"/>
      <c r="P13" s="907"/>
      <c r="Q13" s="907"/>
      <c r="R13" s="905"/>
      <c r="S13" s="906"/>
    </row>
    <row r="14" spans="1:19" x14ac:dyDescent="0.3">
      <c r="A14" s="1143" t="s">
        <v>281</v>
      </c>
      <c r="B14" s="866" t="s">
        <v>110</v>
      </c>
      <c r="C14" s="866"/>
      <c r="D14" s="867" t="s">
        <v>111</v>
      </c>
      <c r="E14" s="868">
        <v>7450000000</v>
      </c>
      <c r="F14" s="869"/>
      <c r="G14" s="870"/>
      <c r="H14" s="871"/>
      <c r="I14" s="860"/>
      <c r="J14" s="860"/>
      <c r="K14" s="908"/>
      <c r="L14" s="891"/>
      <c r="M14" s="892"/>
      <c r="N14" s="892"/>
      <c r="O14" s="893"/>
      <c r="P14" s="894"/>
      <c r="Q14" s="894"/>
      <c r="R14" s="892"/>
      <c r="S14" s="893"/>
    </row>
    <row r="15" spans="1:19" ht="34.5" customHeight="1" x14ac:dyDescent="0.3">
      <c r="A15" s="1143"/>
      <c r="B15" s="866" t="s">
        <v>127</v>
      </c>
      <c r="C15" s="866"/>
      <c r="D15" s="867" t="s">
        <v>270</v>
      </c>
      <c r="E15" s="868">
        <v>80033000000</v>
      </c>
      <c r="F15" s="856">
        <v>13000000000</v>
      </c>
      <c r="G15" s="857"/>
      <c r="H15" s="909" t="s">
        <v>533</v>
      </c>
      <c r="I15" s="910">
        <v>46029</v>
      </c>
      <c r="J15" s="860" t="s">
        <v>534</v>
      </c>
      <c r="K15" s="861">
        <v>46035</v>
      </c>
      <c r="L15" s="891"/>
      <c r="M15" s="892"/>
      <c r="N15" s="892"/>
      <c r="O15" s="893"/>
      <c r="P15" s="894"/>
      <c r="Q15" s="894"/>
      <c r="R15" s="892"/>
      <c r="S15" s="893"/>
    </row>
    <row r="16" spans="1:19" ht="45" x14ac:dyDescent="0.3">
      <c r="A16" s="1143"/>
      <c r="B16" s="866" t="s">
        <v>128</v>
      </c>
      <c r="C16" s="866"/>
      <c r="D16" s="867" t="s">
        <v>271</v>
      </c>
      <c r="E16" s="868">
        <v>9716000000</v>
      </c>
      <c r="F16" s="869"/>
      <c r="G16" s="870"/>
      <c r="H16" s="871"/>
      <c r="I16" s="860"/>
      <c r="J16" s="860"/>
      <c r="K16" s="908"/>
      <c r="L16" s="891"/>
      <c r="M16" s="892"/>
      <c r="N16" s="892"/>
      <c r="O16" s="893"/>
      <c r="P16" s="894"/>
      <c r="Q16" s="894"/>
      <c r="R16" s="892"/>
      <c r="S16" s="893"/>
    </row>
    <row r="17" spans="1:53" s="878" customFormat="1" ht="30" x14ac:dyDescent="0.3">
      <c r="A17" s="1143"/>
      <c r="B17" s="866" t="s">
        <v>123</v>
      </c>
      <c r="C17" s="866"/>
      <c r="D17" s="867" t="s">
        <v>268</v>
      </c>
      <c r="E17" s="868">
        <v>13028150700</v>
      </c>
      <c r="G17" s="870"/>
      <c r="H17" s="909"/>
      <c r="I17" s="910"/>
      <c r="J17" s="872"/>
      <c r="K17" s="911"/>
      <c r="L17" s="874"/>
      <c r="M17" s="875"/>
      <c r="N17" s="875"/>
      <c r="O17" s="876"/>
      <c r="P17" s="877"/>
      <c r="Q17" s="877"/>
      <c r="R17" s="875"/>
      <c r="S17" s="876"/>
    </row>
    <row r="18" spans="1:53" x14ac:dyDescent="0.3">
      <c r="A18" s="1143"/>
      <c r="B18" s="1151" t="s">
        <v>44</v>
      </c>
      <c r="C18" s="1151"/>
      <c r="D18" s="1151"/>
      <c r="E18" s="879">
        <f>SUM(E14:E17)</f>
        <v>110227150700</v>
      </c>
      <c r="F18" s="879">
        <f>SUM(F14:F17)</f>
        <v>13000000000</v>
      </c>
      <c r="G18" s="880"/>
      <c r="H18" s="881"/>
      <c r="I18" s="882"/>
      <c r="J18" s="882"/>
      <c r="K18" s="883"/>
      <c r="L18" s="884"/>
      <c r="M18" s="885"/>
      <c r="N18" s="885"/>
      <c r="O18" s="886"/>
      <c r="P18" s="887"/>
      <c r="Q18" s="887"/>
      <c r="R18" s="885"/>
      <c r="S18" s="886"/>
    </row>
    <row r="19" spans="1:53" s="878" customFormat="1" ht="75" x14ac:dyDescent="0.3">
      <c r="A19" s="1143"/>
      <c r="B19" s="912" t="s">
        <v>371</v>
      </c>
      <c r="C19" s="912">
        <v>202300000000007</v>
      </c>
      <c r="D19" s="577" t="s">
        <v>535</v>
      </c>
      <c r="E19" s="855">
        <v>40005000000</v>
      </c>
      <c r="F19" s="855"/>
      <c r="G19" s="914"/>
      <c r="H19" s="871" t="s">
        <v>536</v>
      </c>
      <c r="I19" s="859">
        <v>46035</v>
      </c>
      <c r="J19" s="872" t="s">
        <v>537</v>
      </c>
      <c r="K19" s="873">
        <v>46036</v>
      </c>
      <c r="L19" s="874"/>
      <c r="M19" s="875"/>
      <c r="N19" s="875"/>
      <c r="O19" s="876"/>
      <c r="P19" s="877"/>
      <c r="Q19" s="877"/>
      <c r="R19" s="875"/>
      <c r="S19" s="876"/>
    </row>
    <row r="20" spans="1:53" ht="90" x14ac:dyDescent="0.3">
      <c r="A20" s="1143"/>
      <c r="B20" s="912" t="s">
        <v>373</v>
      </c>
      <c r="C20" s="912">
        <v>202300000000266</v>
      </c>
      <c r="D20" s="577" t="s">
        <v>538</v>
      </c>
      <c r="E20" s="855">
        <v>10000000000</v>
      </c>
      <c r="F20" s="855"/>
      <c r="G20" s="890" t="s">
        <v>63</v>
      </c>
      <c r="H20" s="871" t="s">
        <v>539</v>
      </c>
      <c r="I20" s="861">
        <v>46035</v>
      </c>
      <c r="J20" s="860" t="s">
        <v>540</v>
      </c>
      <c r="K20" s="861">
        <v>46036</v>
      </c>
      <c r="L20" s="891"/>
      <c r="M20" s="892"/>
      <c r="N20" s="892"/>
      <c r="O20" s="893"/>
      <c r="P20" s="894"/>
      <c r="Q20" s="894"/>
      <c r="R20" s="892"/>
      <c r="S20" s="893"/>
    </row>
    <row r="21" spans="1:53" ht="90" x14ac:dyDescent="0.3">
      <c r="A21" s="1143"/>
      <c r="B21" s="912" t="s">
        <v>374</v>
      </c>
      <c r="C21" s="912">
        <v>202300000000261</v>
      </c>
      <c r="D21" s="913" t="s">
        <v>541</v>
      </c>
      <c r="E21" s="855">
        <v>400000000</v>
      </c>
      <c r="F21" s="855"/>
      <c r="G21" s="914"/>
      <c r="H21" s="871" t="s">
        <v>542</v>
      </c>
      <c r="I21" s="859">
        <v>46036</v>
      </c>
      <c r="J21" s="860" t="s">
        <v>543</v>
      </c>
      <c r="K21" s="861">
        <v>46036</v>
      </c>
      <c r="L21" s="891"/>
      <c r="M21" s="892"/>
      <c r="N21" s="892"/>
      <c r="O21" s="893"/>
      <c r="P21" s="894"/>
      <c r="Q21" s="894"/>
      <c r="R21" s="892"/>
      <c r="S21" s="893"/>
    </row>
    <row r="22" spans="1:53" ht="90" x14ac:dyDescent="0.3">
      <c r="A22" s="1143"/>
      <c r="B22" s="912" t="s">
        <v>375</v>
      </c>
      <c r="C22" s="912">
        <v>202300000000162</v>
      </c>
      <c r="D22" s="913" t="s">
        <v>544</v>
      </c>
      <c r="E22" s="855">
        <v>10000000000</v>
      </c>
      <c r="F22" s="855"/>
      <c r="G22" s="914"/>
      <c r="H22" s="871" t="s">
        <v>545</v>
      </c>
      <c r="I22" s="861">
        <v>46035</v>
      </c>
      <c r="J22" s="860" t="s">
        <v>546</v>
      </c>
      <c r="K22" s="861">
        <v>46035</v>
      </c>
      <c r="L22" s="891"/>
      <c r="M22" s="892"/>
      <c r="N22" s="892"/>
      <c r="O22" s="893"/>
      <c r="P22" s="894"/>
      <c r="Q22" s="894"/>
      <c r="R22" s="892"/>
      <c r="S22" s="893"/>
    </row>
    <row r="23" spans="1:53" ht="75" x14ac:dyDescent="0.3">
      <c r="A23" s="1143"/>
      <c r="B23" s="915" t="s">
        <v>467</v>
      </c>
      <c r="C23" s="915">
        <v>202400000000142</v>
      </c>
      <c r="D23" s="578" t="s">
        <v>547</v>
      </c>
      <c r="E23" s="855">
        <v>300000000</v>
      </c>
      <c r="F23" s="855"/>
      <c r="G23" s="890" t="s">
        <v>63</v>
      </c>
      <c r="H23" s="871" t="s">
        <v>548</v>
      </c>
      <c r="I23" s="859">
        <v>46037</v>
      </c>
      <c r="J23" s="860" t="s">
        <v>549</v>
      </c>
      <c r="K23" s="861">
        <v>46038</v>
      </c>
      <c r="L23" s="891"/>
      <c r="M23" s="892"/>
      <c r="N23" s="892"/>
      <c r="O23" s="893"/>
      <c r="P23" s="894"/>
      <c r="Q23" s="894"/>
      <c r="R23" s="892"/>
      <c r="S23" s="893"/>
    </row>
    <row r="24" spans="1:53" ht="75" x14ac:dyDescent="0.3">
      <c r="A24" s="1143"/>
      <c r="B24" s="915" t="s">
        <v>468</v>
      </c>
      <c r="C24" s="915">
        <v>202400000000141</v>
      </c>
      <c r="D24" s="578" t="s">
        <v>550</v>
      </c>
      <c r="E24" s="868">
        <v>200000000</v>
      </c>
      <c r="F24" s="868"/>
      <c r="G24" s="914"/>
      <c r="H24" s="871"/>
      <c r="I24" s="916"/>
      <c r="J24" s="860"/>
      <c r="K24" s="908"/>
      <c r="L24" s="891"/>
      <c r="M24" s="892"/>
      <c r="N24" s="892"/>
      <c r="O24" s="893"/>
      <c r="P24" s="894"/>
      <c r="Q24" s="894"/>
      <c r="R24" s="892"/>
      <c r="S24" s="893"/>
    </row>
    <row r="25" spans="1:53" x14ac:dyDescent="0.3">
      <c r="A25" s="1143"/>
      <c r="B25" s="1152" t="s">
        <v>78</v>
      </c>
      <c r="C25" s="1152"/>
      <c r="D25" s="1152"/>
      <c r="E25" s="917">
        <f>SUM(E19:E24)</f>
        <v>60905000000</v>
      </c>
      <c r="F25" s="917"/>
      <c r="G25" s="918"/>
      <c r="H25" s="881"/>
      <c r="I25" s="882"/>
      <c r="J25" s="882"/>
      <c r="K25" s="883"/>
      <c r="L25" s="884"/>
      <c r="M25" s="885"/>
      <c r="N25" s="885"/>
      <c r="O25" s="886"/>
      <c r="P25" s="887"/>
      <c r="Q25" s="887"/>
      <c r="R25" s="885"/>
      <c r="S25" s="886"/>
    </row>
    <row r="26" spans="1:53" x14ac:dyDescent="0.3">
      <c r="A26" s="1150"/>
      <c r="B26" s="1142" t="s">
        <v>66</v>
      </c>
      <c r="C26" s="1142"/>
      <c r="D26" s="1142"/>
      <c r="E26" s="899">
        <f>+E18+E25</f>
        <v>171132150700</v>
      </c>
      <c r="F26" s="899"/>
      <c r="G26" s="900"/>
      <c r="H26" s="901"/>
      <c r="I26" s="902"/>
      <c r="J26" s="902"/>
      <c r="K26" s="903"/>
      <c r="L26" s="904"/>
      <c r="M26" s="905"/>
      <c r="N26" s="905"/>
      <c r="O26" s="906"/>
      <c r="P26" s="907"/>
      <c r="Q26" s="907"/>
      <c r="R26" s="905"/>
      <c r="S26" s="906"/>
    </row>
    <row r="27" spans="1:53" s="878" customFormat="1" ht="60" x14ac:dyDescent="0.3">
      <c r="A27" s="1141" t="s">
        <v>282</v>
      </c>
      <c r="B27" s="912" t="s">
        <v>102</v>
      </c>
      <c r="C27" s="912"/>
      <c r="D27" s="867" t="s">
        <v>264</v>
      </c>
      <c r="E27" s="868">
        <v>8554000000</v>
      </c>
      <c r="F27" s="919"/>
      <c r="G27" s="920"/>
      <c r="H27" s="871" t="s">
        <v>551</v>
      </c>
      <c r="I27" s="859">
        <v>46022</v>
      </c>
      <c r="J27" s="860" t="s">
        <v>552</v>
      </c>
      <c r="K27" s="861">
        <v>45662</v>
      </c>
      <c r="L27" s="891"/>
      <c r="M27" s="892"/>
      <c r="N27" s="892"/>
      <c r="O27" s="893"/>
      <c r="P27" s="894"/>
      <c r="Q27" s="894"/>
      <c r="R27" s="892"/>
      <c r="S27" s="893"/>
      <c r="T27" s="845"/>
      <c r="U27" s="845"/>
      <c r="V27" s="845"/>
      <c r="W27" s="845"/>
      <c r="X27" s="845"/>
      <c r="Y27" s="845"/>
      <c r="Z27" s="845"/>
      <c r="AA27" s="845"/>
      <c r="AB27" s="845"/>
      <c r="AC27" s="845"/>
      <c r="AD27" s="845"/>
      <c r="AE27" s="845"/>
      <c r="AF27" s="845"/>
      <c r="AG27" s="845"/>
      <c r="AH27" s="845"/>
      <c r="AI27" s="845"/>
      <c r="AJ27" s="845"/>
      <c r="AK27" s="845"/>
      <c r="AL27" s="845"/>
      <c r="AM27" s="845"/>
      <c r="AN27" s="845"/>
      <c r="AO27" s="845"/>
      <c r="AP27" s="845"/>
      <c r="AQ27" s="845"/>
      <c r="AR27" s="845"/>
      <c r="AS27" s="845"/>
      <c r="AT27" s="845"/>
      <c r="AU27" s="845"/>
      <c r="AV27" s="845"/>
      <c r="AW27" s="845"/>
      <c r="AX27" s="845"/>
      <c r="AY27" s="845"/>
      <c r="AZ27" s="845"/>
      <c r="BA27" s="845"/>
    </row>
    <row r="28" spans="1:53" s="878" customFormat="1" ht="30" x14ac:dyDescent="0.3">
      <c r="A28" s="1141"/>
      <c r="B28" s="915" t="s">
        <v>123</v>
      </c>
      <c r="C28" s="915"/>
      <c r="D28" s="867" t="s">
        <v>268</v>
      </c>
      <c r="E28" s="868">
        <v>13993198899.999998</v>
      </c>
      <c r="F28" s="869"/>
      <c r="G28" s="870"/>
      <c r="H28" s="871" t="s">
        <v>553</v>
      </c>
      <c r="I28" s="859">
        <v>46030</v>
      </c>
      <c r="J28" s="872" t="s">
        <v>554</v>
      </c>
      <c r="K28" s="873">
        <v>46030</v>
      </c>
      <c r="L28" s="874"/>
      <c r="M28" s="875"/>
      <c r="N28" s="875"/>
      <c r="O28" s="876"/>
      <c r="P28" s="877"/>
      <c r="Q28" s="877"/>
      <c r="R28" s="875"/>
      <c r="S28" s="876"/>
    </row>
    <row r="29" spans="1:53" x14ac:dyDescent="0.3">
      <c r="A29" s="1141"/>
      <c r="B29" s="1152" t="s">
        <v>44</v>
      </c>
      <c r="C29" s="1152"/>
      <c r="D29" s="1152"/>
      <c r="E29" s="917">
        <f>SUM(E27:E28)</f>
        <v>22547198900</v>
      </c>
      <c r="F29" s="917"/>
      <c r="G29" s="918"/>
      <c r="H29" s="921"/>
      <c r="I29" s="922"/>
      <c r="J29" s="922"/>
      <c r="K29" s="923"/>
      <c r="L29" s="924"/>
      <c r="M29" s="925"/>
      <c r="N29" s="925"/>
      <c r="O29" s="926"/>
      <c r="P29" s="927"/>
      <c r="Q29" s="927"/>
      <c r="R29" s="925"/>
      <c r="S29" s="926"/>
    </row>
    <row r="30" spans="1:53" ht="151.9" customHeight="1" x14ac:dyDescent="0.3">
      <c r="A30" s="1141"/>
      <c r="B30" s="912" t="s">
        <v>370</v>
      </c>
      <c r="C30" s="912">
        <v>2021011000083</v>
      </c>
      <c r="D30" s="928" t="s">
        <v>555</v>
      </c>
      <c r="E30" s="855">
        <v>16146000000</v>
      </c>
      <c r="F30" s="855"/>
      <c r="G30" s="890" t="s">
        <v>63</v>
      </c>
      <c r="H30" s="871" t="s">
        <v>556</v>
      </c>
      <c r="I30" s="859">
        <v>46022</v>
      </c>
      <c r="J30" s="860" t="s">
        <v>557</v>
      </c>
      <c r="K30" s="861">
        <v>46031</v>
      </c>
      <c r="L30" s="891"/>
      <c r="M30" s="892"/>
      <c r="N30" s="892"/>
      <c r="O30" s="893"/>
      <c r="P30" s="894"/>
      <c r="Q30" s="894"/>
      <c r="R30" s="892"/>
      <c r="S30" s="893"/>
    </row>
    <row r="31" spans="1:53" ht="90" x14ac:dyDescent="0.3">
      <c r="A31" s="1141"/>
      <c r="B31" s="912" t="s">
        <v>376</v>
      </c>
      <c r="C31" s="912">
        <v>202300000000180</v>
      </c>
      <c r="D31" s="501" t="s">
        <v>558</v>
      </c>
      <c r="E31" s="855">
        <v>500000000</v>
      </c>
      <c r="F31" s="855"/>
      <c r="G31" s="890" t="s">
        <v>63</v>
      </c>
      <c r="H31" s="871" t="s">
        <v>559</v>
      </c>
      <c r="I31" s="859">
        <v>46022</v>
      </c>
      <c r="J31" s="860" t="s">
        <v>560</v>
      </c>
      <c r="K31" s="861">
        <v>46027</v>
      </c>
      <c r="L31" s="891"/>
      <c r="M31" s="892"/>
      <c r="N31" s="892"/>
      <c r="O31" s="893"/>
      <c r="P31" s="894"/>
      <c r="Q31" s="894"/>
      <c r="R31" s="892"/>
      <c r="S31" s="893"/>
    </row>
    <row r="32" spans="1:53" ht="85.9" customHeight="1" x14ac:dyDescent="0.3">
      <c r="A32" s="1141"/>
      <c r="B32" s="929" t="s">
        <v>379</v>
      </c>
      <c r="C32" s="912">
        <v>202300000000005</v>
      </c>
      <c r="D32" s="500" t="s">
        <v>561</v>
      </c>
      <c r="E32" s="855">
        <v>3000350914</v>
      </c>
      <c r="F32" s="855"/>
      <c r="G32" s="890" t="s">
        <v>63</v>
      </c>
      <c r="H32" s="871" t="s">
        <v>562</v>
      </c>
      <c r="I32" s="859">
        <v>46022</v>
      </c>
      <c r="J32" s="860" t="s">
        <v>563</v>
      </c>
      <c r="K32" s="861">
        <v>46027</v>
      </c>
      <c r="L32" s="891"/>
      <c r="M32" s="892"/>
      <c r="N32" s="892"/>
      <c r="O32" s="893"/>
      <c r="P32" s="894"/>
      <c r="Q32" s="894"/>
      <c r="R32" s="892"/>
      <c r="S32" s="893"/>
    </row>
    <row r="33" spans="1:19" ht="80.25" customHeight="1" x14ac:dyDescent="0.3">
      <c r="A33" s="1141"/>
      <c r="B33" s="931" t="s">
        <v>492</v>
      </c>
      <c r="C33" s="912">
        <v>202500000017325</v>
      </c>
      <c r="D33" s="928" t="s">
        <v>564</v>
      </c>
      <c r="E33" s="855">
        <v>1000000000</v>
      </c>
      <c r="F33" s="855"/>
      <c r="G33" s="890" t="s">
        <v>63</v>
      </c>
      <c r="H33" s="871" t="s">
        <v>565</v>
      </c>
      <c r="I33" s="859">
        <v>46022</v>
      </c>
      <c r="J33" s="860" t="s">
        <v>566</v>
      </c>
      <c r="K33" s="861">
        <v>46027</v>
      </c>
      <c r="L33" s="891"/>
      <c r="M33" s="892"/>
      <c r="N33" s="892"/>
      <c r="O33" s="893"/>
      <c r="P33" s="894"/>
      <c r="Q33" s="894"/>
      <c r="R33" s="892"/>
      <c r="S33" s="893"/>
    </row>
    <row r="34" spans="1:19" x14ac:dyDescent="0.3">
      <c r="A34" s="1141"/>
      <c r="B34" s="1152" t="s">
        <v>78</v>
      </c>
      <c r="C34" s="1152"/>
      <c r="D34" s="1152"/>
      <c r="E34" s="917">
        <f>SUM(E30:E33)</f>
        <v>20646350914</v>
      </c>
      <c r="F34" s="917"/>
      <c r="G34" s="918"/>
      <c r="H34" s="921"/>
      <c r="I34" s="922"/>
      <c r="J34" s="922"/>
      <c r="K34" s="923"/>
      <c r="L34" s="924"/>
      <c r="M34" s="925"/>
      <c r="N34" s="925"/>
      <c r="O34" s="926"/>
      <c r="P34" s="927"/>
      <c r="Q34" s="927"/>
      <c r="R34" s="925"/>
      <c r="S34" s="926"/>
    </row>
    <row r="35" spans="1:19" ht="26.25" customHeight="1" x14ac:dyDescent="0.3">
      <c r="A35" s="1149"/>
      <c r="B35" s="1142" t="s">
        <v>66</v>
      </c>
      <c r="C35" s="1142"/>
      <c r="D35" s="1142"/>
      <c r="E35" s="899">
        <f>E34+E29</f>
        <v>43193549814</v>
      </c>
      <c r="F35" s="899"/>
      <c r="G35" s="900"/>
      <c r="H35" s="901"/>
      <c r="I35" s="902"/>
      <c r="J35" s="902"/>
      <c r="K35" s="903"/>
      <c r="L35" s="904"/>
      <c r="M35" s="905"/>
      <c r="N35" s="905"/>
      <c r="O35" s="906"/>
      <c r="P35" s="907"/>
      <c r="Q35" s="907"/>
      <c r="R35" s="905"/>
      <c r="S35" s="906"/>
    </row>
    <row r="36" spans="1:19" s="878" customFormat="1" ht="105" x14ac:dyDescent="0.3">
      <c r="A36" s="1141" t="s">
        <v>475</v>
      </c>
      <c r="B36" s="915" t="s">
        <v>385</v>
      </c>
      <c r="C36" s="915">
        <v>202300000000145</v>
      </c>
      <c r="D36" s="928" t="s">
        <v>567</v>
      </c>
      <c r="E36" s="855">
        <v>1500000000</v>
      </c>
      <c r="F36" s="855"/>
      <c r="G36" s="890" t="s">
        <v>63</v>
      </c>
      <c r="H36" s="871" t="s">
        <v>568</v>
      </c>
      <c r="I36" s="859">
        <v>46028</v>
      </c>
      <c r="J36" s="872" t="s">
        <v>569</v>
      </c>
      <c r="K36" s="873">
        <v>46029</v>
      </c>
      <c r="L36" s="874"/>
      <c r="M36" s="875"/>
      <c r="N36" s="875"/>
      <c r="O36" s="876"/>
      <c r="P36" s="877"/>
      <c r="Q36" s="877"/>
      <c r="R36" s="875"/>
      <c r="S36" s="876"/>
    </row>
    <row r="37" spans="1:19" ht="26.25" customHeight="1" x14ac:dyDescent="0.3">
      <c r="A37" s="1141"/>
      <c r="B37" s="932"/>
      <c r="C37" s="932"/>
      <c r="D37" s="932" t="s">
        <v>471</v>
      </c>
      <c r="E37" s="933">
        <f>SUM(E36)</f>
        <v>1500000000</v>
      </c>
      <c r="F37" s="933"/>
      <c r="G37" s="934"/>
      <c r="H37" s="921"/>
      <c r="I37" s="922"/>
      <c r="J37" s="922"/>
      <c r="K37" s="923"/>
      <c r="L37" s="924"/>
      <c r="M37" s="925"/>
      <c r="N37" s="925"/>
      <c r="O37" s="926"/>
      <c r="P37" s="927"/>
      <c r="Q37" s="927"/>
      <c r="R37" s="925"/>
      <c r="S37" s="926"/>
    </row>
    <row r="38" spans="1:19" ht="26.25" customHeight="1" x14ac:dyDescent="0.3">
      <c r="A38" s="1141"/>
      <c r="B38" s="847"/>
      <c r="C38" s="847"/>
      <c r="D38" s="847" t="s">
        <v>472</v>
      </c>
      <c r="E38" s="899">
        <f>+E37</f>
        <v>1500000000</v>
      </c>
      <c r="F38" s="899"/>
      <c r="G38" s="900"/>
      <c r="H38" s="901"/>
      <c r="I38" s="902"/>
      <c r="J38" s="902"/>
      <c r="K38" s="903"/>
      <c r="L38" s="904"/>
      <c r="M38" s="905"/>
      <c r="N38" s="905"/>
      <c r="O38" s="906"/>
      <c r="P38" s="907"/>
      <c r="Q38" s="907"/>
      <c r="R38" s="905"/>
      <c r="S38" s="906"/>
    </row>
    <row r="39" spans="1:19" ht="27" customHeight="1" x14ac:dyDescent="0.3">
      <c r="A39" s="1141" t="s">
        <v>190</v>
      </c>
      <c r="B39" s="935" t="s">
        <v>97</v>
      </c>
      <c r="C39" s="935"/>
      <c r="D39" s="913" t="s">
        <v>98</v>
      </c>
      <c r="E39" s="868">
        <v>2704000000</v>
      </c>
      <c r="F39" s="869"/>
      <c r="G39" s="870"/>
      <c r="H39" s="871" t="s">
        <v>336</v>
      </c>
      <c r="I39" s="860"/>
      <c r="J39" s="860"/>
      <c r="K39" s="908"/>
      <c r="L39" s="891"/>
      <c r="M39" s="892"/>
      <c r="N39" s="892"/>
      <c r="O39" s="893"/>
      <c r="P39" s="894"/>
      <c r="Q39" s="894"/>
      <c r="R39" s="892"/>
      <c r="S39" s="893"/>
    </row>
    <row r="40" spans="1:19" x14ac:dyDescent="0.3">
      <c r="A40" s="1141"/>
      <c r="B40" s="935" t="s">
        <v>95</v>
      </c>
      <c r="C40" s="935"/>
      <c r="D40" s="889" t="s">
        <v>96</v>
      </c>
      <c r="E40" s="868">
        <v>7429000000</v>
      </c>
      <c r="F40" s="869"/>
      <c r="G40" s="870"/>
      <c r="H40" s="871" t="s">
        <v>336</v>
      </c>
      <c r="I40" s="860"/>
      <c r="J40" s="860"/>
      <c r="K40" s="908"/>
      <c r="L40" s="891"/>
      <c r="M40" s="892"/>
      <c r="N40" s="892"/>
      <c r="O40" s="893"/>
      <c r="P40" s="894"/>
      <c r="Q40" s="894"/>
      <c r="R40" s="892"/>
      <c r="S40" s="893"/>
    </row>
    <row r="41" spans="1:19" ht="38.25" customHeight="1" x14ac:dyDescent="0.3">
      <c r="A41" s="1141"/>
      <c r="B41" s="935" t="s">
        <v>99</v>
      </c>
      <c r="C41" s="935"/>
      <c r="D41" s="889" t="s">
        <v>100</v>
      </c>
      <c r="E41" s="868">
        <v>890000000</v>
      </c>
      <c r="F41" s="869"/>
      <c r="G41" s="870"/>
      <c r="H41" s="871" t="s">
        <v>336</v>
      </c>
      <c r="I41" s="860"/>
      <c r="J41" s="860"/>
      <c r="K41" s="908"/>
      <c r="L41" s="891"/>
      <c r="M41" s="892"/>
      <c r="N41" s="892"/>
      <c r="O41" s="893"/>
      <c r="P41" s="894"/>
      <c r="Q41" s="894"/>
      <c r="R41" s="892"/>
      <c r="S41" s="893"/>
    </row>
    <row r="42" spans="1:19" ht="24" customHeight="1" x14ac:dyDescent="0.3">
      <c r="A42" s="1141"/>
      <c r="B42" s="936"/>
      <c r="C42" s="936"/>
      <c r="D42" s="937" t="s">
        <v>261</v>
      </c>
      <c r="E42" s="917">
        <f>+E41+E40+E39</f>
        <v>11023000000</v>
      </c>
      <c r="F42" s="938"/>
      <c r="G42" s="939"/>
      <c r="H42" s="921"/>
      <c r="I42" s="922"/>
      <c r="J42" s="922"/>
      <c r="K42" s="923"/>
      <c r="L42" s="924"/>
      <c r="M42" s="925"/>
      <c r="N42" s="925"/>
      <c r="O42" s="926"/>
      <c r="P42" s="927"/>
      <c r="Q42" s="927"/>
      <c r="R42" s="925"/>
      <c r="S42" s="926"/>
    </row>
    <row r="43" spans="1:19" ht="20.25" customHeight="1" x14ac:dyDescent="0.3">
      <c r="A43" s="1141"/>
      <c r="B43" s="935" t="s">
        <v>294</v>
      </c>
      <c r="C43" s="935"/>
      <c r="D43" s="867" t="s">
        <v>476</v>
      </c>
      <c r="E43" s="868">
        <v>4265056447</v>
      </c>
      <c r="F43" s="856">
        <v>158601310</v>
      </c>
      <c r="G43" s="857"/>
      <c r="H43" s="871" t="s">
        <v>336</v>
      </c>
      <c r="I43" s="940"/>
      <c r="J43" s="860"/>
      <c r="K43" s="908"/>
      <c r="L43" s="891"/>
      <c r="M43" s="892"/>
      <c r="N43" s="892"/>
      <c r="O43" s="893"/>
      <c r="P43" s="894"/>
      <c r="Q43" s="894"/>
      <c r="R43" s="892"/>
      <c r="S43" s="893"/>
    </row>
    <row r="44" spans="1:19" ht="17.25" customHeight="1" x14ac:dyDescent="0.3">
      <c r="A44" s="1141"/>
      <c r="B44" s="935"/>
      <c r="C44" s="935"/>
      <c r="D44" s="867"/>
      <c r="E44" s="869"/>
      <c r="F44" s="941">
        <v>297773238</v>
      </c>
      <c r="G44" s="942"/>
      <c r="H44" s="858"/>
      <c r="I44" s="940"/>
      <c r="J44" s="860"/>
      <c r="K44" s="908"/>
      <c r="L44" s="891"/>
      <c r="M44" s="892"/>
      <c r="N44" s="892"/>
      <c r="O44" s="893"/>
      <c r="P44" s="894"/>
      <c r="Q44" s="894"/>
      <c r="R44" s="892"/>
      <c r="S44" s="893"/>
    </row>
    <row r="45" spans="1:19" ht="18.75" customHeight="1" x14ac:dyDescent="0.3">
      <c r="A45" s="1141"/>
      <c r="B45" s="935"/>
      <c r="C45" s="935"/>
      <c r="D45" s="867"/>
      <c r="E45" s="869"/>
      <c r="F45" s="856">
        <v>1328286978</v>
      </c>
      <c r="G45" s="857"/>
      <c r="H45" s="858"/>
      <c r="I45" s="940"/>
      <c r="J45" s="860"/>
      <c r="K45" s="908"/>
      <c r="L45" s="891"/>
      <c r="M45" s="892"/>
      <c r="N45" s="892"/>
      <c r="O45" s="893"/>
      <c r="P45" s="894"/>
      <c r="Q45" s="894"/>
      <c r="R45" s="892"/>
      <c r="S45" s="893"/>
    </row>
    <row r="46" spans="1:19" ht="18.75" customHeight="1" x14ac:dyDescent="0.3">
      <c r="A46" s="1141"/>
      <c r="B46" s="935"/>
      <c r="C46" s="935"/>
      <c r="D46" s="867"/>
      <c r="E46" s="869"/>
      <c r="F46" s="856">
        <v>707493899</v>
      </c>
      <c r="G46" s="857"/>
      <c r="H46" s="858"/>
      <c r="I46" s="940"/>
      <c r="J46" s="860"/>
      <c r="K46" s="908"/>
      <c r="L46" s="891"/>
      <c r="M46" s="892"/>
      <c r="N46" s="892"/>
      <c r="O46" s="893"/>
      <c r="P46" s="894"/>
      <c r="Q46" s="894"/>
      <c r="R46" s="892"/>
      <c r="S46" s="893"/>
    </row>
    <row r="47" spans="1:19" ht="35.25" customHeight="1" x14ac:dyDescent="0.3">
      <c r="A47" s="1141"/>
      <c r="B47" s="936"/>
      <c r="C47" s="936"/>
      <c r="D47" s="937" t="s">
        <v>146</v>
      </c>
      <c r="E47" s="917">
        <f>+E43</f>
        <v>4265056447</v>
      </c>
      <c r="F47" s="943">
        <f>SUM(F43:F46)</f>
        <v>2492155425</v>
      </c>
      <c r="G47" s="918"/>
      <c r="H47" s="921"/>
      <c r="I47" s="922"/>
      <c r="J47" s="922"/>
      <c r="K47" s="923"/>
      <c r="L47" s="924"/>
      <c r="M47" s="925"/>
      <c r="N47" s="925"/>
      <c r="O47" s="926"/>
      <c r="P47" s="927"/>
      <c r="Q47" s="927"/>
      <c r="R47" s="925"/>
      <c r="S47" s="926"/>
    </row>
    <row r="48" spans="1:19" ht="30" x14ac:dyDescent="0.3">
      <c r="A48" s="1141"/>
      <c r="B48" s="866" t="s">
        <v>105</v>
      </c>
      <c r="C48" s="866"/>
      <c r="D48" s="867" t="s">
        <v>34</v>
      </c>
      <c r="E48" s="868">
        <v>71777000000</v>
      </c>
      <c r="F48" s="868"/>
      <c r="G48" s="895"/>
      <c r="H48" s="871" t="s">
        <v>570</v>
      </c>
      <c r="I48" s="859">
        <v>46023</v>
      </c>
      <c r="J48" s="860" t="s">
        <v>571</v>
      </c>
      <c r="K48" s="861">
        <v>46027</v>
      </c>
      <c r="L48" s="891"/>
      <c r="M48" s="892"/>
      <c r="N48" s="892"/>
      <c r="O48" s="893"/>
      <c r="P48" s="894"/>
      <c r="Q48" s="894"/>
      <c r="R48" s="892"/>
      <c r="S48" s="893"/>
    </row>
    <row r="49" spans="1:19" x14ac:dyDescent="0.3">
      <c r="A49" s="1141"/>
      <c r="B49" s="936"/>
      <c r="C49" s="936"/>
      <c r="D49" s="937" t="s">
        <v>44</v>
      </c>
      <c r="E49" s="917">
        <f>+E48</f>
        <v>71777000000</v>
      </c>
      <c r="F49" s="944"/>
      <c r="G49" s="945"/>
      <c r="H49" s="921"/>
      <c r="I49" s="922"/>
      <c r="J49" s="922"/>
      <c r="K49" s="923"/>
      <c r="L49" s="924"/>
      <c r="M49" s="925"/>
      <c r="N49" s="925"/>
      <c r="O49" s="926"/>
      <c r="P49" s="927"/>
      <c r="Q49" s="927"/>
      <c r="R49" s="925"/>
      <c r="S49" s="926"/>
    </row>
    <row r="50" spans="1:19" s="878" customFormat="1" ht="27" customHeight="1" x14ac:dyDescent="0.3">
      <c r="A50" s="1141"/>
      <c r="B50" s="866" t="s">
        <v>132</v>
      </c>
      <c r="C50" s="866"/>
      <c r="D50" s="867" t="s">
        <v>133</v>
      </c>
      <c r="E50" s="868">
        <v>98000000</v>
      </c>
      <c r="F50" s="868"/>
      <c r="G50" s="895"/>
      <c r="H50" s="871"/>
      <c r="I50" s="860"/>
      <c r="J50" s="872"/>
      <c r="K50" s="911"/>
      <c r="L50" s="874"/>
      <c r="M50" s="875"/>
      <c r="N50" s="875"/>
      <c r="O50" s="876"/>
      <c r="P50" s="877"/>
      <c r="Q50" s="877"/>
      <c r="R50" s="875"/>
      <c r="S50" s="876"/>
    </row>
    <row r="51" spans="1:19" x14ac:dyDescent="0.3">
      <c r="A51" s="1141"/>
      <c r="B51" s="936"/>
      <c r="C51" s="936"/>
      <c r="D51" s="936" t="s">
        <v>459</v>
      </c>
      <c r="E51" s="917">
        <f>+E50</f>
        <v>98000000</v>
      </c>
      <c r="F51" s="944"/>
      <c r="G51" s="945"/>
      <c r="H51" s="921"/>
      <c r="I51" s="922"/>
      <c r="J51" s="922"/>
      <c r="K51" s="923"/>
      <c r="L51" s="924"/>
      <c r="M51" s="925"/>
      <c r="N51" s="925"/>
      <c r="O51" s="926"/>
      <c r="P51" s="927"/>
      <c r="Q51" s="927"/>
      <c r="R51" s="925"/>
      <c r="S51" s="926"/>
    </row>
    <row r="52" spans="1:19" ht="120" x14ac:dyDescent="0.3">
      <c r="A52" s="1141"/>
      <c r="B52" s="866" t="s">
        <v>431</v>
      </c>
      <c r="C52" s="915">
        <v>202300000000163</v>
      </c>
      <c r="D52" s="297" t="s">
        <v>572</v>
      </c>
      <c r="E52" s="868">
        <v>2000000000</v>
      </c>
      <c r="F52" s="868"/>
      <c r="G52" s="890" t="s">
        <v>63</v>
      </c>
      <c r="H52" s="909" t="s">
        <v>573</v>
      </c>
      <c r="I52" s="910">
        <v>46011</v>
      </c>
      <c r="J52" s="860" t="s">
        <v>574</v>
      </c>
      <c r="K52" s="861">
        <v>46028</v>
      </c>
      <c r="L52" s="891"/>
      <c r="M52" s="892"/>
      <c r="N52" s="892"/>
      <c r="O52" s="893"/>
      <c r="P52" s="894"/>
      <c r="Q52" s="894"/>
      <c r="R52" s="892"/>
      <c r="S52" s="893"/>
    </row>
    <row r="53" spans="1:19" x14ac:dyDescent="0.3">
      <c r="A53" s="1141"/>
      <c r="B53" s="936"/>
      <c r="C53" s="936"/>
      <c r="D53" s="937" t="s">
        <v>78</v>
      </c>
      <c r="E53" s="917">
        <f>+E52</f>
        <v>2000000000</v>
      </c>
      <c r="F53" s="917"/>
      <c r="G53" s="918"/>
      <c r="H53" s="921"/>
      <c r="I53" s="922"/>
      <c r="J53" s="922"/>
      <c r="K53" s="923"/>
      <c r="L53" s="924"/>
      <c r="M53" s="925"/>
      <c r="N53" s="925"/>
      <c r="O53" s="926"/>
      <c r="P53" s="927"/>
      <c r="Q53" s="927"/>
      <c r="R53" s="925"/>
      <c r="S53" s="926"/>
    </row>
    <row r="54" spans="1:19" ht="27" customHeight="1" thickBot="1" x14ac:dyDescent="0.35">
      <c r="A54" s="1149"/>
      <c r="B54" s="1142" t="s">
        <v>66</v>
      </c>
      <c r="C54" s="1142"/>
      <c r="D54" s="1142"/>
      <c r="E54" s="899">
        <f>+E53+E51+E49+E47+E42</f>
        <v>89163056447</v>
      </c>
      <c r="F54" s="899"/>
      <c r="G54" s="900"/>
      <c r="H54" s="901"/>
      <c r="I54" s="902"/>
      <c r="J54" s="946"/>
      <c r="K54" s="947"/>
      <c r="L54" s="904"/>
      <c r="M54" s="905"/>
      <c r="N54" s="905"/>
      <c r="O54" s="906"/>
      <c r="P54" s="907"/>
      <c r="Q54" s="907"/>
      <c r="R54" s="905"/>
      <c r="S54" s="906"/>
    </row>
    <row r="55" spans="1:19" ht="60" x14ac:dyDescent="0.3">
      <c r="A55" s="1141" t="s">
        <v>279</v>
      </c>
      <c r="B55" s="853" t="s">
        <v>129</v>
      </c>
      <c r="C55" s="853"/>
      <c r="D55" s="854" t="s">
        <v>80</v>
      </c>
      <c r="E55" s="855">
        <v>1884000000</v>
      </c>
      <c r="F55" s="948"/>
      <c r="G55" s="949"/>
      <c r="H55" s="871" t="s">
        <v>575</v>
      </c>
      <c r="I55" s="859">
        <v>46035</v>
      </c>
      <c r="J55" s="860" t="s">
        <v>576</v>
      </c>
      <c r="K55" s="861">
        <v>46035</v>
      </c>
      <c r="L55" s="891"/>
      <c r="M55" s="892"/>
      <c r="N55" s="892"/>
      <c r="O55" s="893"/>
      <c r="P55" s="894"/>
      <c r="Q55" s="894"/>
      <c r="R55" s="892"/>
      <c r="S55" s="893"/>
    </row>
    <row r="56" spans="1:19" ht="23.25" customHeight="1" x14ac:dyDescent="0.3">
      <c r="A56" s="1141"/>
      <c r="B56" s="936"/>
      <c r="C56" s="936"/>
      <c r="D56" s="937" t="s">
        <v>44</v>
      </c>
      <c r="E56" s="917">
        <f>+E55</f>
        <v>1884000000</v>
      </c>
      <c r="F56" s="944"/>
      <c r="G56" s="945"/>
      <c r="H56" s="921"/>
      <c r="I56" s="922"/>
      <c r="J56" s="922"/>
      <c r="K56" s="923"/>
      <c r="L56" s="924"/>
      <c r="M56" s="925"/>
      <c r="N56" s="925"/>
      <c r="O56" s="926"/>
      <c r="P56" s="927"/>
      <c r="Q56" s="927"/>
      <c r="R56" s="925"/>
      <c r="S56" s="926"/>
    </row>
    <row r="57" spans="1:19" ht="148.9" customHeight="1" x14ac:dyDescent="0.3">
      <c r="A57" s="1141"/>
      <c r="B57" s="853" t="s">
        <v>411</v>
      </c>
      <c r="C57" s="915">
        <v>202300000000331</v>
      </c>
      <c r="D57" s="854" t="s">
        <v>577</v>
      </c>
      <c r="E57" s="855">
        <v>1500000000</v>
      </c>
      <c r="F57" s="855"/>
      <c r="G57" s="895" t="s">
        <v>63</v>
      </c>
      <c r="H57" s="871" t="s">
        <v>578</v>
      </c>
      <c r="I57" s="859">
        <v>46035</v>
      </c>
      <c r="J57" s="860" t="s">
        <v>579</v>
      </c>
      <c r="K57" s="859">
        <v>46035</v>
      </c>
      <c r="L57" s="950"/>
      <c r="M57" s="951"/>
      <c r="N57" s="951"/>
      <c r="O57" s="952"/>
      <c r="P57" s="953"/>
      <c r="Q57" s="953"/>
      <c r="R57" s="951"/>
      <c r="S57" s="952"/>
    </row>
    <row r="58" spans="1:19" ht="27.75" customHeight="1" x14ac:dyDescent="0.3">
      <c r="A58" s="1141"/>
      <c r="B58" s="936"/>
      <c r="C58" s="936"/>
      <c r="D58" s="937" t="s">
        <v>78</v>
      </c>
      <c r="E58" s="917">
        <f>SUM(E57)</f>
        <v>1500000000</v>
      </c>
      <c r="F58" s="917"/>
      <c r="G58" s="918"/>
      <c r="H58" s="921"/>
      <c r="I58" s="922"/>
      <c r="J58" s="922"/>
      <c r="K58" s="923"/>
      <c r="L58" s="924"/>
      <c r="M58" s="925"/>
      <c r="N58" s="925"/>
      <c r="O58" s="926"/>
      <c r="P58" s="927"/>
      <c r="Q58" s="927"/>
      <c r="R58" s="925"/>
      <c r="S58" s="926"/>
    </row>
    <row r="59" spans="1:19" ht="15" customHeight="1" thickBot="1" x14ac:dyDescent="0.35">
      <c r="A59" s="1149"/>
      <c r="B59" s="1142" t="s">
        <v>66</v>
      </c>
      <c r="C59" s="1142"/>
      <c r="D59" s="1142"/>
      <c r="E59" s="899">
        <f>+E56+E58</f>
        <v>3384000000</v>
      </c>
      <c r="F59" s="899"/>
      <c r="G59" s="900"/>
      <c r="H59" s="901"/>
      <c r="I59" s="902"/>
      <c r="J59" s="946"/>
      <c r="K59" s="947"/>
      <c r="L59" s="904"/>
      <c r="M59" s="905"/>
      <c r="N59" s="905"/>
      <c r="O59" s="906"/>
      <c r="P59" s="907"/>
      <c r="Q59" s="907"/>
      <c r="R59" s="905"/>
      <c r="S59" s="906"/>
    </row>
    <row r="60" spans="1:19" ht="42.75" customHeight="1" x14ac:dyDescent="0.3">
      <c r="A60" s="1141" t="s">
        <v>353</v>
      </c>
      <c r="B60" s="866" t="s">
        <v>323</v>
      </c>
      <c r="C60" s="866"/>
      <c r="D60" s="867" t="s">
        <v>33</v>
      </c>
      <c r="E60" s="855">
        <v>8822518000</v>
      </c>
      <c r="F60" s="948"/>
      <c r="G60" s="949"/>
      <c r="H60" s="871" t="s">
        <v>580</v>
      </c>
      <c r="I60" s="859">
        <v>46022</v>
      </c>
      <c r="J60" s="860" t="s">
        <v>581</v>
      </c>
      <c r="K60" s="861">
        <v>46028</v>
      </c>
      <c r="L60" s="891"/>
      <c r="M60" s="892"/>
      <c r="N60" s="892"/>
      <c r="O60" s="893"/>
      <c r="P60" s="894"/>
      <c r="Q60" s="894"/>
      <c r="R60" s="892"/>
      <c r="S60" s="893"/>
    </row>
    <row r="61" spans="1:19" ht="24.75" customHeight="1" x14ac:dyDescent="0.3">
      <c r="A61" s="1141"/>
      <c r="B61" s="936"/>
      <c r="C61" s="936"/>
      <c r="D61" s="937" t="s">
        <v>44</v>
      </c>
      <c r="E61" s="917">
        <f>+E60</f>
        <v>8822518000</v>
      </c>
      <c r="F61" s="938"/>
      <c r="G61" s="939"/>
      <c r="H61" s="921"/>
      <c r="I61" s="922"/>
      <c r="J61" s="922"/>
      <c r="K61" s="923"/>
      <c r="L61" s="924"/>
      <c r="M61" s="925"/>
      <c r="N61" s="925"/>
      <c r="O61" s="926"/>
      <c r="P61" s="927"/>
      <c r="Q61" s="927"/>
      <c r="R61" s="925"/>
      <c r="S61" s="926"/>
    </row>
    <row r="62" spans="1:19" ht="151.15" customHeight="1" x14ac:dyDescent="0.3">
      <c r="A62" s="1141"/>
      <c r="B62" s="954" t="s">
        <v>582</v>
      </c>
      <c r="C62" s="955">
        <v>202300000000115</v>
      </c>
      <c r="D62" s="930" t="s">
        <v>583</v>
      </c>
      <c r="E62" s="855">
        <v>14000000000</v>
      </c>
      <c r="F62" s="856">
        <v>5000000000</v>
      </c>
      <c r="G62" s="857" t="s">
        <v>63</v>
      </c>
      <c r="H62" s="871" t="s">
        <v>584</v>
      </c>
      <c r="I62" s="859">
        <v>46378</v>
      </c>
      <c r="J62" s="860" t="s">
        <v>585</v>
      </c>
      <c r="K62" s="861">
        <v>46029</v>
      </c>
      <c r="L62" s="891"/>
      <c r="M62" s="892"/>
      <c r="N62" s="892"/>
      <c r="O62" s="893"/>
      <c r="P62" s="894"/>
      <c r="Q62" s="894"/>
      <c r="R62" s="892"/>
      <c r="S62" s="893"/>
    </row>
    <row r="63" spans="1:19" ht="27" customHeight="1" x14ac:dyDescent="0.3">
      <c r="A63" s="1141"/>
      <c r="B63" s="943"/>
      <c r="C63" s="943"/>
      <c r="D63" s="937" t="s">
        <v>78</v>
      </c>
      <c r="E63" s="917">
        <f>+E62</f>
        <v>14000000000</v>
      </c>
      <c r="F63" s="917">
        <f>SUM(F62)</f>
        <v>5000000000</v>
      </c>
      <c r="G63" s="918"/>
      <c r="H63" s="921"/>
      <c r="I63" s="922"/>
      <c r="J63" s="922"/>
      <c r="K63" s="923"/>
      <c r="L63" s="924"/>
      <c r="M63" s="925"/>
      <c r="N63" s="925"/>
      <c r="O63" s="926"/>
      <c r="P63" s="927"/>
      <c r="Q63" s="927"/>
      <c r="R63" s="925"/>
      <c r="S63" s="926"/>
    </row>
    <row r="64" spans="1:19" ht="37.5" customHeight="1" thickBot="1" x14ac:dyDescent="0.35">
      <c r="A64" s="1149"/>
      <c r="B64" s="1142" t="s">
        <v>66</v>
      </c>
      <c r="C64" s="1142"/>
      <c r="D64" s="1142"/>
      <c r="E64" s="899">
        <f>+E63+E61</f>
        <v>22822518000</v>
      </c>
      <c r="F64" s="899"/>
      <c r="G64" s="900"/>
      <c r="H64" s="901"/>
      <c r="I64" s="902"/>
      <c r="J64" s="946"/>
      <c r="K64" s="947"/>
      <c r="L64" s="904"/>
      <c r="M64" s="905"/>
      <c r="N64" s="905"/>
      <c r="O64" s="906"/>
      <c r="P64" s="907"/>
      <c r="Q64" s="907"/>
      <c r="R64" s="905"/>
      <c r="S64" s="906"/>
    </row>
    <row r="65" spans="1:53" s="878" customFormat="1" ht="30" x14ac:dyDescent="0.3">
      <c r="A65" s="1141" t="s">
        <v>354</v>
      </c>
      <c r="B65" s="956" t="s">
        <v>104</v>
      </c>
      <c r="C65" s="956"/>
      <c r="D65" s="867" t="s">
        <v>36</v>
      </c>
      <c r="E65" s="868">
        <v>7607000000</v>
      </c>
      <c r="F65" s="869"/>
      <c r="G65" s="870"/>
      <c r="H65" s="871" t="s">
        <v>586</v>
      </c>
      <c r="I65" s="859">
        <v>46028</v>
      </c>
      <c r="J65" s="860" t="s">
        <v>587</v>
      </c>
      <c r="K65" s="861">
        <v>46028</v>
      </c>
      <c r="L65" s="891"/>
      <c r="M65" s="892"/>
      <c r="N65" s="892"/>
      <c r="O65" s="893"/>
      <c r="P65" s="894"/>
      <c r="Q65" s="894"/>
      <c r="R65" s="892"/>
      <c r="S65" s="893"/>
      <c r="T65" s="845"/>
      <c r="U65" s="845"/>
      <c r="V65" s="845"/>
      <c r="W65" s="845"/>
      <c r="X65" s="845"/>
      <c r="Y65" s="845"/>
      <c r="Z65" s="845"/>
      <c r="AA65" s="845"/>
      <c r="AB65" s="845"/>
      <c r="AC65" s="845"/>
      <c r="AD65" s="845"/>
      <c r="AE65" s="845"/>
      <c r="AF65" s="845"/>
      <c r="AG65" s="845"/>
      <c r="AH65" s="845"/>
      <c r="AI65" s="845"/>
      <c r="AJ65" s="845"/>
      <c r="AK65" s="845"/>
      <c r="AL65" s="845"/>
      <c r="AM65" s="845"/>
      <c r="AN65" s="845"/>
      <c r="AO65" s="845"/>
      <c r="AP65" s="845"/>
      <c r="AQ65" s="845"/>
      <c r="AR65" s="845"/>
      <c r="AS65" s="845"/>
      <c r="AT65" s="845"/>
      <c r="AU65" s="845"/>
      <c r="AV65" s="845"/>
      <c r="AW65" s="845"/>
      <c r="AX65" s="845"/>
      <c r="AY65" s="845"/>
      <c r="AZ65" s="845"/>
      <c r="BA65" s="845"/>
    </row>
    <row r="66" spans="1:53" ht="30" x14ac:dyDescent="0.3">
      <c r="A66" s="1141"/>
      <c r="B66" s="956" t="s">
        <v>106</v>
      </c>
      <c r="C66" s="956"/>
      <c r="D66" s="867" t="s">
        <v>298</v>
      </c>
      <c r="E66" s="855">
        <v>15474000000</v>
      </c>
      <c r="F66" s="948"/>
      <c r="G66" s="949"/>
      <c r="H66" s="871" t="s">
        <v>588</v>
      </c>
      <c r="I66" s="859">
        <v>46030</v>
      </c>
      <c r="J66" s="860" t="s">
        <v>589</v>
      </c>
      <c r="K66" s="861">
        <v>46030</v>
      </c>
      <c r="L66" s="891" t="s">
        <v>590</v>
      </c>
      <c r="M66" s="957">
        <v>46030</v>
      </c>
      <c r="N66" s="892" t="s">
        <v>591</v>
      </c>
      <c r="O66" s="958">
        <v>46031</v>
      </c>
      <c r="P66" s="894" t="s">
        <v>592</v>
      </c>
      <c r="Q66" s="959">
        <v>46034</v>
      </c>
      <c r="R66" s="892" t="s">
        <v>593</v>
      </c>
      <c r="S66" s="958">
        <v>46035</v>
      </c>
    </row>
    <row r="67" spans="1:53" x14ac:dyDescent="0.3">
      <c r="A67" s="1141"/>
      <c r="B67" s="956" t="s">
        <v>107</v>
      </c>
      <c r="C67" s="956"/>
      <c r="D67" s="867" t="s">
        <v>265</v>
      </c>
      <c r="E67" s="855">
        <v>2926000000</v>
      </c>
      <c r="F67" s="948"/>
      <c r="G67" s="949"/>
      <c r="H67" s="871" t="s">
        <v>594</v>
      </c>
      <c r="I67" s="859">
        <v>46030</v>
      </c>
      <c r="J67" s="860" t="s">
        <v>595</v>
      </c>
      <c r="K67" s="861">
        <v>46030</v>
      </c>
      <c r="L67" s="891" t="s">
        <v>596</v>
      </c>
      <c r="M67" s="957">
        <v>46034</v>
      </c>
      <c r="N67" s="892" t="s">
        <v>597</v>
      </c>
      <c r="O67" s="958">
        <v>46035</v>
      </c>
      <c r="P67" s="894"/>
      <c r="Q67" s="894"/>
      <c r="R67" s="892"/>
      <c r="S67" s="893"/>
    </row>
    <row r="68" spans="1:53" x14ac:dyDescent="0.3">
      <c r="A68" s="1141"/>
      <c r="B68" s="936"/>
      <c r="C68" s="936"/>
      <c r="D68" s="937" t="s">
        <v>44</v>
      </c>
      <c r="E68" s="917">
        <f>SUM(E65:E67)</f>
        <v>26007000000</v>
      </c>
      <c r="F68" s="944"/>
      <c r="G68" s="945"/>
      <c r="H68" s="921"/>
      <c r="I68" s="922"/>
      <c r="J68" s="922"/>
      <c r="K68" s="923"/>
      <c r="L68" s="924"/>
      <c r="M68" s="925"/>
      <c r="N68" s="925"/>
      <c r="O68" s="926"/>
      <c r="P68" s="927"/>
      <c r="Q68" s="927"/>
      <c r="R68" s="925"/>
      <c r="S68" s="926"/>
    </row>
    <row r="69" spans="1:53" ht="88.15" customHeight="1" x14ac:dyDescent="0.3">
      <c r="A69" s="1141"/>
      <c r="B69" s="915" t="s">
        <v>399</v>
      </c>
      <c r="C69" s="915">
        <v>202300000000093</v>
      </c>
      <c r="D69" s="930" t="s">
        <v>598</v>
      </c>
      <c r="E69" s="855">
        <v>1000000000</v>
      </c>
      <c r="F69" s="855"/>
      <c r="G69" s="890" t="s">
        <v>336</v>
      </c>
      <c r="H69" s="871" t="s">
        <v>599</v>
      </c>
      <c r="I69" s="859">
        <v>46028</v>
      </c>
      <c r="J69" s="860" t="s">
        <v>600</v>
      </c>
      <c r="K69" s="861">
        <v>46029</v>
      </c>
      <c r="L69" s="891"/>
      <c r="M69" s="892"/>
      <c r="N69" s="892"/>
      <c r="O69" s="893"/>
      <c r="P69" s="894"/>
      <c r="Q69" s="894"/>
      <c r="R69" s="892"/>
      <c r="S69" s="893"/>
    </row>
    <row r="70" spans="1:53" ht="202.15" customHeight="1" x14ac:dyDescent="0.3">
      <c r="A70" s="1141"/>
      <c r="B70" s="912" t="s">
        <v>601</v>
      </c>
      <c r="C70" s="912">
        <v>202300000000167</v>
      </c>
      <c r="D70" s="930" t="s">
        <v>602</v>
      </c>
      <c r="E70" s="855">
        <v>4000000000</v>
      </c>
      <c r="F70" s="855"/>
      <c r="G70" s="890" t="s">
        <v>336</v>
      </c>
      <c r="H70" s="909" t="s">
        <v>603</v>
      </c>
      <c r="I70" s="910">
        <v>46021</v>
      </c>
      <c r="J70" s="960" t="s">
        <v>604</v>
      </c>
      <c r="K70" s="861">
        <v>46058</v>
      </c>
      <c r="L70" s="891"/>
      <c r="M70" s="892"/>
      <c r="N70" s="892"/>
      <c r="O70" s="893"/>
      <c r="P70" s="894"/>
      <c r="Q70" s="894"/>
      <c r="R70" s="892"/>
      <c r="S70" s="893"/>
    </row>
    <row r="71" spans="1:53" ht="26.25" customHeight="1" x14ac:dyDescent="0.3">
      <c r="A71" s="1141"/>
      <c r="B71" s="943"/>
      <c r="C71" s="943"/>
      <c r="D71" s="937" t="s">
        <v>78</v>
      </c>
      <c r="E71" s="917">
        <f>+E70+E69</f>
        <v>5000000000</v>
      </c>
      <c r="F71" s="917"/>
      <c r="G71" s="918"/>
      <c r="H71" s="921"/>
      <c r="I71" s="922"/>
      <c r="J71" s="922"/>
      <c r="K71" s="923"/>
      <c r="L71" s="924"/>
      <c r="M71" s="925"/>
      <c r="N71" s="925"/>
      <c r="O71" s="926"/>
      <c r="P71" s="927"/>
      <c r="Q71" s="927"/>
      <c r="R71" s="925"/>
      <c r="S71" s="926"/>
    </row>
    <row r="72" spans="1:53" ht="14.25" customHeight="1" thickBot="1" x14ac:dyDescent="0.35">
      <c r="A72" s="1149"/>
      <c r="B72" s="1142" t="s">
        <v>66</v>
      </c>
      <c r="C72" s="1142"/>
      <c r="D72" s="1142"/>
      <c r="E72" s="899">
        <f>+E71+E68</f>
        <v>31007000000</v>
      </c>
      <c r="F72" s="899"/>
      <c r="G72" s="900"/>
      <c r="H72" s="901"/>
      <c r="I72" s="902"/>
      <c r="J72" s="946"/>
      <c r="K72" s="947"/>
      <c r="L72" s="904"/>
      <c r="M72" s="905"/>
      <c r="N72" s="905"/>
      <c r="O72" s="906"/>
      <c r="P72" s="907"/>
      <c r="Q72" s="907"/>
      <c r="R72" s="905"/>
      <c r="S72" s="906"/>
    </row>
    <row r="73" spans="1:53" ht="34.5" customHeight="1" x14ac:dyDescent="0.3">
      <c r="A73" s="1141" t="s">
        <v>352</v>
      </c>
      <c r="B73" s="853" t="s">
        <v>103</v>
      </c>
      <c r="C73" s="853"/>
      <c r="D73" s="854" t="s">
        <v>605</v>
      </c>
      <c r="E73" s="855">
        <v>627264000000</v>
      </c>
      <c r="F73" s="856">
        <v>251639051196</v>
      </c>
      <c r="G73" s="857"/>
      <c r="H73" s="871" t="s">
        <v>606</v>
      </c>
      <c r="I73" s="859">
        <v>46022</v>
      </c>
      <c r="J73" s="860" t="s">
        <v>607</v>
      </c>
      <c r="K73" s="861">
        <v>46024</v>
      </c>
      <c r="L73" s="891"/>
      <c r="M73" s="892"/>
      <c r="N73" s="892"/>
      <c r="O73" s="893"/>
      <c r="P73" s="894"/>
      <c r="Q73" s="894"/>
      <c r="R73" s="892"/>
      <c r="S73" s="893"/>
    </row>
    <row r="74" spans="1:53" ht="34.5" customHeight="1" x14ac:dyDescent="0.3">
      <c r="A74" s="1141"/>
      <c r="B74" s="853"/>
      <c r="C74" s="853"/>
      <c r="D74" s="854"/>
      <c r="E74" s="948"/>
      <c r="F74" s="856">
        <v>215784915781</v>
      </c>
      <c r="G74" s="857"/>
      <c r="H74" s="871"/>
      <c r="I74" s="860"/>
      <c r="J74" s="860"/>
      <c r="K74" s="908"/>
      <c r="L74" s="891"/>
      <c r="M74" s="892"/>
      <c r="N74" s="892"/>
      <c r="O74" s="893"/>
      <c r="P74" s="894"/>
      <c r="Q74" s="894"/>
      <c r="R74" s="892"/>
      <c r="S74" s="893"/>
    </row>
    <row r="75" spans="1:53" ht="34.5" customHeight="1" x14ac:dyDescent="0.3">
      <c r="A75" s="1141"/>
      <c r="B75" s="853"/>
      <c r="C75" s="853"/>
      <c r="D75" s="854"/>
      <c r="E75" s="948"/>
      <c r="F75" s="856">
        <v>67759557807</v>
      </c>
      <c r="G75" s="857"/>
      <c r="H75" s="871"/>
      <c r="I75" s="860"/>
      <c r="J75" s="860"/>
      <c r="K75" s="908"/>
      <c r="L75" s="891"/>
      <c r="M75" s="892"/>
      <c r="N75" s="892"/>
      <c r="O75" s="893"/>
      <c r="P75" s="894"/>
      <c r="Q75" s="894"/>
      <c r="R75" s="892"/>
      <c r="S75" s="893"/>
    </row>
    <row r="76" spans="1:53" ht="27.75" customHeight="1" x14ac:dyDescent="0.3">
      <c r="A76" s="1141"/>
      <c r="B76" s="936"/>
      <c r="C76" s="936"/>
      <c r="D76" s="937" t="s">
        <v>44</v>
      </c>
      <c r="E76" s="917">
        <f>+E73</f>
        <v>627264000000</v>
      </c>
      <c r="F76" s="917">
        <f>SUM(F73:F75)</f>
        <v>535183524784</v>
      </c>
      <c r="G76" s="918"/>
      <c r="H76" s="921"/>
      <c r="I76" s="922"/>
      <c r="J76" s="922"/>
      <c r="K76" s="923"/>
      <c r="L76" s="924"/>
      <c r="M76" s="925"/>
      <c r="N76" s="925"/>
      <c r="O76" s="926"/>
      <c r="P76" s="927"/>
      <c r="Q76" s="927"/>
      <c r="R76" s="925"/>
      <c r="S76" s="926"/>
    </row>
    <row r="77" spans="1:53" ht="89.45" customHeight="1" x14ac:dyDescent="0.3">
      <c r="A77" s="1141"/>
      <c r="B77" s="912" t="s">
        <v>381</v>
      </c>
      <c r="C77" s="912">
        <v>2018011000331</v>
      </c>
      <c r="D77" s="930" t="s">
        <v>608</v>
      </c>
      <c r="E77" s="855">
        <v>60000000000</v>
      </c>
      <c r="F77" s="856">
        <v>48500000000</v>
      </c>
      <c r="G77" s="857" t="s">
        <v>63</v>
      </c>
      <c r="H77" s="871" t="s">
        <v>609</v>
      </c>
      <c r="I77" s="859">
        <v>46022</v>
      </c>
      <c r="J77" s="860" t="s">
        <v>610</v>
      </c>
      <c r="K77" s="861">
        <v>46027</v>
      </c>
      <c r="L77" s="891"/>
      <c r="M77" s="892"/>
      <c r="N77" s="892"/>
      <c r="O77" s="893"/>
      <c r="P77" s="894"/>
      <c r="Q77" s="894"/>
      <c r="R77" s="892"/>
      <c r="S77" s="893"/>
    </row>
    <row r="78" spans="1:53" ht="105" x14ac:dyDescent="0.3">
      <c r="A78" s="1141"/>
      <c r="B78" s="912" t="s">
        <v>384</v>
      </c>
      <c r="C78" s="912">
        <v>2022011000002</v>
      </c>
      <c r="D78" s="500" t="s">
        <v>611</v>
      </c>
      <c r="E78" s="855">
        <v>81291000000</v>
      </c>
      <c r="F78" s="855"/>
      <c r="G78" s="890" t="s">
        <v>63</v>
      </c>
      <c r="H78" s="871" t="s">
        <v>612</v>
      </c>
      <c r="I78" s="859">
        <v>46022</v>
      </c>
      <c r="J78" s="860" t="s">
        <v>613</v>
      </c>
      <c r="K78" s="861">
        <v>46027</v>
      </c>
      <c r="L78" s="891"/>
      <c r="M78" s="892"/>
      <c r="N78" s="892"/>
      <c r="O78" s="893"/>
      <c r="P78" s="894"/>
      <c r="Q78" s="894"/>
      <c r="R78" s="892"/>
      <c r="S78" s="893"/>
    </row>
    <row r="79" spans="1:53" ht="23.25" customHeight="1" x14ac:dyDescent="0.3">
      <c r="A79" s="1141"/>
      <c r="B79" s="936"/>
      <c r="C79" s="936"/>
      <c r="D79" s="937" t="s">
        <v>78</v>
      </c>
      <c r="E79" s="917">
        <f>+E77+E78</f>
        <v>141291000000</v>
      </c>
      <c r="F79" s="917">
        <f>SUM(F77:F78)</f>
        <v>48500000000</v>
      </c>
      <c r="G79" s="918"/>
      <c r="H79" s="921"/>
      <c r="I79" s="922"/>
      <c r="J79" s="922"/>
      <c r="K79" s="923"/>
      <c r="L79" s="924"/>
      <c r="M79" s="925"/>
      <c r="N79" s="925"/>
      <c r="O79" s="926"/>
      <c r="P79" s="927"/>
      <c r="Q79" s="927"/>
      <c r="R79" s="925"/>
      <c r="S79" s="926"/>
    </row>
    <row r="80" spans="1:53" ht="18" customHeight="1" thickBot="1" x14ac:dyDescent="0.35">
      <c r="A80" s="1141"/>
      <c r="B80" s="1142" t="s">
        <v>66</v>
      </c>
      <c r="C80" s="1142"/>
      <c r="D80" s="1142"/>
      <c r="E80" s="899">
        <f>+E79+E76</f>
        <v>768555000000</v>
      </c>
      <c r="F80" s="899"/>
      <c r="G80" s="900"/>
      <c r="H80" s="901"/>
      <c r="I80" s="902"/>
      <c r="J80" s="946"/>
      <c r="K80" s="947"/>
      <c r="L80" s="904"/>
      <c r="M80" s="905"/>
      <c r="N80" s="905"/>
      <c r="O80" s="906"/>
      <c r="P80" s="907"/>
      <c r="Q80" s="907"/>
      <c r="R80" s="905"/>
      <c r="S80" s="906"/>
    </row>
    <row r="81" spans="1:53" ht="108.6" customHeight="1" x14ac:dyDescent="0.3">
      <c r="A81" s="1141" t="s">
        <v>481</v>
      </c>
      <c r="B81" s="912" t="s">
        <v>428</v>
      </c>
      <c r="C81" s="912">
        <v>202300000000067</v>
      </c>
      <c r="D81" s="930" t="s">
        <v>614</v>
      </c>
      <c r="E81" s="855">
        <v>3000000000</v>
      </c>
      <c r="F81" s="855"/>
      <c r="G81" s="890" t="s">
        <v>63</v>
      </c>
      <c r="H81" s="871" t="s">
        <v>615</v>
      </c>
      <c r="I81" s="859">
        <v>46023</v>
      </c>
      <c r="J81" s="860" t="s">
        <v>616</v>
      </c>
      <c r="K81" s="861">
        <v>46029</v>
      </c>
      <c r="L81" s="891"/>
      <c r="M81" s="892"/>
      <c r="N81" s="892"/>
      <c r="O81" s="893"/>
      <c r="P81" s="894"/>
      <c r="Q81" s="894"/>
      <c r="R81" s="892"/>
      <c r="S81" s="893"/>
    </row>
    <row r="82" spans="1:53" ht="31.5" customHeight="1" x14ac:dyDescent="0.3">
      <c r="A82" s="1141"/>
      <c r="B82" s="936"/>
      <c r="C82" s="936"/>
      <c r="D82" s="937" t="s">
        <v>78</v>
      </c>
      <c r="E82" s="917">
        <f>+E81</f>
        <v>3000000000</v>
      </c>
      <c r="F82" s="917"/>
      <c r="G82" s="918"/>
      <c r="H82" s="921"/>
      <c r="I82" s="922"/>
      <c r="J82" s="922"/>
      <c r="K82" s="923"/>
      <c r="L82" s="924"/>
      <c r="M82" s="925"/>
      <c r="N82" s="925"/>
      <c r="O82" s="926"/>
      <c r="P82" s="927"/>
      <c r="Q82" s="927"/>
      <c r="R82" s="925"/>
      <c r="S82" s="926"/>
    </row>
    <row r="83" spans="1:53" ht="26.25" customHeight="1" thickBot="1" x14ac:dyDescent="0.35">
      <c r="A83" s="1141"/>
      <c r="B83" s="1142" t="s">
        <v>66</v>
      </c>
      <c r="C83" s="1142"/>
      <c r="D83" s="1142"/>
      <c r="E83" s="899">
        <f>+E82</f>
        <v>3000000000</v>
      </c>
      <c r="F83" s="899"/>
      <c r="G83" s="900"/>
      <c r="H83" s="901"/>
      <c r="I83" s="902"/>
      <c r="J83" s="946"/>
      <c r="K83" s="947"/>
      <c r="L83" s="904"/>
      <c r="M83" s="905"/>
      <c r="N83" s="905"/>
      <c r="O83" s="906"/>
      <c r="P83" s="907"/>
      <c r="Q83" s="907"/>
      <c r="R83" s="905"/>
      <c r="S83" s="906"/>
    </row>
    <row r="84" spans="1:53" ht="45" x14ac:dyDescent="0.3">
      <c r="A84" s="1141" t="s">
        <v>291</v>
      </c>
      <c r="B84" s="955" t="s">
        <v>254</v>
      </c>
      <c r="C84" s="955"/>
      <c r="D84" s="889" t="s">
        <v>256</v>
      </c>
      <c r="E84" s="855">
        <v>2702000000</v>
      </c>
      <c r="F84" s="855">
        <v>530000000</v>
      </c>
      <c r="G84" s="914"/>
      <c r="H84" s="909" t="s">
        <v>617</v>
      </c>
      <c r="I84" s="910">
        <v>45655</v>
      </c>
      <c r="J84" s="860" t="s">
        <v>618</v>
      </c>
      <c r="K84" s="861">
        <v>46035</v>
      </c>
      <c r="L84" s="891"/>
      <c r="M84" s="892"/>
      <c r="N84" s="892"/>
      <c r="O84" s="893"/>
      <c r="P84" s="894"/>
      <c r="Q84" s="894"/>
      <c r="R84" s="892"/>
      <c r="S84" s="893"/>
    </row>
    <row r="85" spans="1:53" ht="45" x14ac:dyDescent="0.3">
      <c r="A85" s="1141"/>
      <c r="B85" s="955" t="s">
        <v>122</v>
      </c>
      <c r="C85" s="955"/>
      <c r="D85" s="889" t="s">
        <v>267</v>
      </c>
      <c r="E85" s="855">
        <v>76438000000</v>
      </c>
      <c r="F85" s="855">
        <v>3670000000</v>
      </c>
      <c r="G85" s="914"/>
      <c r="H85" s="909" t="s">
        <v>619</v>
      </c>
      <c r="I85" s="910">
        <v>45655</v>
      </c>
      <c r="J85" s="860" t="s">
        <v>620</v>
      </c>
      <c r="K85" s="861">
        <v>46035</v>
      </c>
      <c r="L85" s="891"/>
      <c r="M85" s="892"/>
      <c r="N85" s="892"/>
      <c r="O85" s="893"/>
      <c r="P85" s="894"/>
      <c r="Q85" s="894"/>
      <c r="R85" s="892"/>
      <c r="S85" s="893"/>
    </row>
    <row r="86" spans="1:53" ht="30" x14ac:dyDescent="0.3">
      <c r="A86" s="1141"/>
      <c r="B86" s="955" t="s">
        <v>124</v>
      </c>
      <c r="C86" s="955"/>
      <c r="D86" s="889" t="s">
        <v>125</v>
      </c>
      <c r="E86" s="855">
        <v>1150000000</v>
      </c>
      <c r="F86" s="948"/>
      <c r="G86" s="961"/>
      <c r="H86" s="909" t="s">
        <v>621</v>
      </c>
      <c r="I86" s="910">
        <v>45655</v>
      </c>
      <c r="J86" s="860" t="s">
        <v>622</v>
      </c>
      <c r="K86" s="861">
        <v>46035</v>
      </c>
      <c r="L86" s="891"/>
      <c r="M86" s="892"/>
      <c r="N86" s="892"/>
      <c r="O86" s="893"/>
      <c r="P86" s="894"/>
      <c r="Q86" s="894"/>
      <c r="R86" s="892"/>
      <c r="S86" s="893"/>
    </row>
    <row r="87" spans="1:53" ht="26.25" customHeight="1" x14ac:dyDescent="0.3">
      <c r="A87" s="1141"/>
      <c r="B87" s="936"/>
      <c r="C87" s="936"/>
      <c r="D87" s="937" t="s">
        <v>44</v>
      </c>
      <c r="E87" s="917">
        <f>SUM(E84:E86)</f>
        <v>80290000000</v>
      </c>
      <c r="F87" s="917">
        <f>SUM(F84:F86)</f>
        <v>4200000000</v>
      </c>
      <c r="G87" s="918"/>
      <c r="H87" s="921"/>
      <c r="I87" s="922"/>
      <c r="J87" s="922"/>
      <c r="K87" s="923"/>
      <c r="L87" s="924"/>
      <c r="M87" s="925"/>
      <c r="N87" s="925"/>
      <c r="O87" s="926"/>
      <c r="P87" s="927"/>
      <c r="Q87" s="927"/>
      <c r="R87" s="925"/>
      <c r="S87" s="926"/>
    </row>
    <row r="88" spans="1:53" ht="135" customHeight="1" x14ac:dyDescent="0.3">
      <c r="A88" s="1141"/>
      <c r="B88" s="912" t="s">
        <v>408</v>
      </c>
      <c r="C88" s="912">
        <v>2022011000039</v>
      </c>
      <c r="D88" s="930" t="s">
        <v>623</v>
      </c>
      <c r="E88" s="855">
        <v>15000000000</v>
      </c>
      <c r="F88" s="868"/>
      <c r="G88" s="962"/>
      <c r="H88" s="871" t="s">
        <v>624</v>
      </c>
      <c r="I88" s="859">
        <v>46035</v>
      </c>
      <c r="J88" s="860" t="s">
        <v>625</v>
      </c>
      <c r="K88" s="861">
        <v>46035</v>
      </c>
      <c r="L88" s="950"/>
      <c r="M88" s="951"/>
      <c r="N88" s="951"/>
      <c r="O88" s="952"/>
      <c r="P88" s="953"/>
      <c r="Q88" s="953"/>
      <c r="R88" s="951"/>
      <c r="S88" s="952"/>
    </row>
    <row r="89" spans="1:53" s="878" customFormat="1" ht="120.6" customHeight="1" x14ac:dyDescent="0.3">
      <c r="A89" s="1141"/>
      <c r="B89" s="912" t="s">
        <v>410</v>
      </c>
      <c r="C89" s="912">
        <v>202300000000155</v>
      </c>
      <c r="D89" s="930" t="s">
        <v>626</v>
      </c>
      <c r="E89" s="855">
        <v>400000000</v>
      </c>
      <c r="F89" s="963"/>
      <c r="G89" s="890" t="s">
        <v>63</v>
      </c>
      <c r="H89" s="871" t="s">
        <v>627</v>
      </c>
      <c r="I89" s="859">
        <v>46027</v>
      </c>
      <c r="J89" s="860" t="s">
        <v>628</v>
      </c>
      <c r="K89" s="861">
        <v>46035</v>
      </c>
      <c r="L89" s="950"/>
      <c r="M89" s="951"/>
      <c r="N89" s="951"/>
      <c r="O89" s="952"/>
      <c r="P89" s="953"/>
      <c r="Q89" s="953"/>
      <c r="R89" s="951"/>
      <c r="S89" s="952"/>
      <c r="T89" s="845"/>
      <c r="U89" s="845"/>
      <c r="V89" s="845"/>
      <c r="W89" s="845"/>
      <c r="X89" s="845"/>
      <c r="Y89" s="845"/>
      <c r="Z89" s="845"/>
      <c r="AA89" s="845"/>
      <c r="AB89" s="845"/>
      <c r="AC89" s="845"/>
      <c r="AD89" s="845"/>
      <c r="AE89" s="845"/>
      <c r="AF89" s="845"/>
      <c r="AG89" s="845"/>
      <c r="AH89" s="845"/>
      <c r="AI89" s="845"/>
      <c r="AJ89" s="845"/>
      <c r="AK89" s="845"/>
      <c r="AL89" s="845"/>
      <c r="AM89" s="845"/>
      <c r="AN89" s="845"/>
      <c r="AO89" s="845"/>
      <c r="AP89" s="845"/>
      <c r="AQ89" s="845"/>
      <c r="AR89" s="845"/>
      <c r="AS89" s="845"/>
      <c r="AT89" s="845"/>
      <c r="AU89" s="845"/>
      <c r="AV89" s="845"/>
      <c r="AW89" s="845"/>
      <c r="AX89" s="845"/>
      <c r="AY89" s="845"/>
      <c r="AZ89" s="845"/>
      <c r="BA89" s="845"/>
    </row>
    <row r="90" spans="1:53" ht="23.25" customHeight="1" x14ac:dyDescent="0.3">
      <c r="A90" s="1141"/>
      <c r="B90" s="936"/>
      <c r="C90" s="936"/>
      <c r="D90" s="937" t="s">
        <v>78</v>
      </c>
      <c r="E90" s="917">
        <f>+E89+E88</f>
        <v>15400000000</v>
      </c>
      <c r="F90" s="917"/>
      <c r="G90" s="918"/>
      <c r="H90" s="921"/>
      <c r="I90" s="922"/>
      <c r="J90" s="922"/>
      <c r="K90" s="923"/>
      <c r="L90" s="924"/>
      <c r="M90" s="925"/>
      <c r="N90" s="925"/>
      <c r="O90" s="926"/>
      <c r="P90" s="927"/>
      <c r="Q90" s="927"/>
      <c r="R90" s="925"/>
      <c r="S90" s="926"/>
    </row>
    <row r="91" spans="1:53" ht="42" customHeight="1" thickBot="1" x14ac:dyDescent="0.35">
      <c r="A91" s="1141"/>
      <c r="B91" s="1142" t="s">
        <v>66</v>
      </c>
      <c r="C91" s="1142"/>
      <c r="D91" s="1142"/>
      <c r="E91" s="899">
        <f>+E90+E87</f>
        <v>95690000000</v>
      </c>
      <c r="F91" s="899"/>
      <c r="G91" s="900"/>
      <c r="H91" s="901"/>
      <c r="I91" s="902"/>
      <c r="J91" s="946"/>
      <c r="K91" s="947"/>
      <c r="L91" s="904"/>
      <c r="M91" s="905"/>
      <c r="N91" s="905"/>
      <c r="O91" s="906"/>
      <c r="P91" s="907"/>
      <c r="Q91" s="907"/>
      <c r="R91" s="905"/>
      <c r="S91" s="906"/>
    </row>
    <row r="92" spans="1:53" ht="24.75" customHeight="1" x14ac:dyDescent="0.3">
      <c r="A92" s="1141" t="s">
        <v>283</v>
      </c>
      <c r="B92" s="866" t="s">
        <v>294</v>
      </c>
      <c r="C92" s="866"/>
      <c r="D92" s="867" t="s">
        <v>146</v>
      </c>
      <c r="E92" s="964">
        <v>2406973967.0100002</v>
      </c>
      <c r="F92" s="856">
        <v>2014000000</v>
      </c>
      <c r="G92" s="857"/>
      <c r="H92" s="965" t="s">
        <v>336</v>
      </c>
      <c r="I92" s="966"/>
      <c r="J92" s="966"/>
      <c r="K92" s="967"/>
      <c r="L92" s="968"/>
      <c r="M92" s="969"/>
      <c r="N92" s="969"/>
      <c r="O92" s="970"/>
      <c r="P92" s="971"/>
      <c r="Q92" s="971"/>
      <c r="R92" s="969"/>
      <c r="S92" s="970"/>
      <c r="T92" s="972"/>
      <c r="U92" s="972"/>
      <c r="V92" s="972"/>
      <c r="W92" s="972"/>
      <c r="X92" s="972"/>
      <c r="Y92" s="972"/>
      <c r="Z92" s="972"/>
      <c r="AA92" s="972"/>
      <c r="AB92" s="972"/>
      <c r="AC92" s="972"/>
      <c r="AD92" s="972"/>
      <c r="AE92" s="972"/>
      <c r="AF92" s="972"/>
      <c r="AG92" s="972"/>
      <c r="AH92" s="972"/>
      <c r="AI92" s="972"/>
      <c r="AJ92" s="972"/>
      <c r="AK92" s="972"/>
      <c r="AL92" s="972"/>
      <c r="AM92" s="972"/>
      <c r="AN92" s="972"/>
      <c r="AO92" s="972"/>
      <c r="AP92" s="972"/>
      <c r="AQ92" s="972"/>
      <c r="AR92" s="972"/>
      <c r="AS92" s="972"/>
      <c r="AT92" s="972"/>
      <c r="AU92" s="972"/>
      <c r="AV92" s="972"/>
      <c r="AW92" s="972"/>
      <c r="AX92" s="972"/>
      <c r="AY92" s="972"/>
      <c r="AZ92" s="972"/>
      <c r="BA92" s="972"/>
    </row>
    <row r="93" spans="1:53" ht="20.25" customHeight="1" x14ac:dyDescent="0.3">
      <c r="A93" s="1141"/>
      <c r="B93" s="866"/>
      <c r="C93" s="866"/>
      <c r="D93" s="867"/>
      <c r="E93" s="869"/>
      <c r="F93" s="941">
        <v>79987766</v>
      </c>
      <c r="G93" s="942"/>
      <c r="H93" s="965"/>
      <c r="I93" s="966"/>
      <c r="J93" s="966"/>
      <c r="K93" s="967"/>
      <c r="L93" s="968"/>
      <c r="M93" s="969"/>
      <c r="N93" s="969"/>
      <c r="O93" s="970"/>
      <c r="P93" s="971"/>
      <c r="Q93" s="971"/>
      <c r="R93" s="969"/>
      <c r="S93" s="970"/>
      <c r="T93" s="972"/>
      <c r="U93" s="972"/>
      <c r="V93" s="972"/>
      <c r="W93" s="972"/>
      <c r="X93" s="972"/>
      <c r="Y93" s="972"/>
      <c r="Z93" s="972"/>
      <c r="AA93" s="972"/>
      <c r="AB93" s="972"/>
      <c r="AC93" s="972"/>
      <c r="AD93" s="972"/>
      <c r="AE93" s="972"/>
      <c r="AF93" s="972"/>
      <c r="AG93" s="972"/>
      <c r="AH93" s="972"/>
      <c r="AI93" s="972"/>
      <c r="AJ93" s="972"/>
      <c r="AK93" s="972"/>
      <c r="AL93" s="972"/>
      <c r="AM93" s="972"/>
      <c r="AN93" s="972"/>
      <c r="AO93" s="972"/>
      <c r="AP93" s="972"/>
      <c r="AQ93" s="972"/>
      <c r="AR93" s="972"/>
      <c r="AS93" s="972"/>
      <c r="AT93" s="972"/>
      <c r="AU93" s="972"/>
      <c r="AV93" s="972"/>
      <c r="AW93" s="972"/>
      <c r="AX93" s="972"/>
      <c r="AY93" s="972"/>
      <c r="AZ93" s="972"/>
      <c r="BA93" s="972"/>
    </row>
    <row r="94" spans="1:53" ht="19.5" customHeight="1" x14ac:dyDescent="0.3">
      <c r="A94" s="1141"/>
      <c r="B94" s="866"/>
      <c r="C94" s="866"/>
      <c r="D94" s="867"/>
      <c r="E94" s="869"/>
      <c r="F94" s="941">
        <v>10231776</v>
      </c>
      <c r="G94" s="942"/>
      <c r="H94" s="965"/>
      <c r="I94" s="966"/>
      <c r="J94" s="966"/>
      <c r="K94" s="967"/>
      <c r="L94" s="968"/>
      <c r="M94" s="969"/>
      <c r="N94" s="969"/>
      <c r="O94" s="970"/>
      <c r="P94" s="971"/>
      <c r="Q94" s="971"/>
      <c r="R94" s="969"/>
      <c r="S94" s="970"/>
      <c r="T94" s="972"/>
      <c r="U94" s="972"/>
      <c r="V94" s="972"/>
      <c r="W94" s="972"/>
      <c r="X94" s="972"/>
      <c r="Y94" s="972"/>
      <c r="Z94" s="972"/>
      <c r="AA94" s="972"/>
      <c r="AB94" s="972"/>
      <c r="AC94" s="972"/>
      <c r="AD94" s="972"/>
      <c r="AE94" s="972"/>
      <c r="AF94" s="972"/>
      <c r="AG94" s="972"/>
      <c r="AH94" s="972"/>
      <c r="AI94" s="972"/>
      <c r="AJ94" s="972"/>
      <c r="AK94" s="972"/>
      <c r="AL94" s="972"/>
      <c r="AM94" s="972"/>
      <c r="AN94" s="972"/>
      <c r="AO94" s="972"/>
      <c r="AP94" s="972"/>
      <c r="AQ94" s="972"/>
      <c r="AR94" s="972"/>
      <c r="AS94" s="972"/>
      <c r="AT94" s="972"/>
      <c r="AU94" s="972"/>
      <c r="AV94" s="972"/>
      <c r="AW94" s="972"/>
      <c r="AX94" s="972"/>
      <c r="AY94" s="972"/>
      <c r="AZ94" s="972"/>
      <c r="BA94" s="972"/>
    </row>
    <row r="95" spans="1:53" ht="31.5" customHeight="1" x14ac:dyDescent="0.3">
      <c r="A95" s="1141"/>
      <c r="B95" s="936"/>
      <c r="C95" s="936"/>
      <c r="D95" s="937" t="s">
        <v>146</v>
      </c>
      <c r="E95" s="917">
        <f>SUM(E92)</f>
        <v>2406973967.0100002</v>
      </c>
      <c r="F95" s="917">
        <f>SUM(F92:F94)</f>
        <v>2104219542</v>
      </c>
      <c r="G95" s="918"/>
      <c r="H95" s="921"/>
      <c r="I95" s="922"/>
      <c r="J95" s="922"/>
      <c r="K95" s="923"/>
      <c r="L95" s="924"/>
      <c r="M95" s="925"/>
      <c r="N95" s="925"/>
      <c r="O95" s="926"/>
      <c r="P95" s="927"/>
      <c r="Q95" s="927"/>
      <c r="R95" s="925"/>
      <c r="S95" s="926"/>
    </row>
    <row r="96" spans="1:53" ht="146.44999999999999" customHeight="1" x14ac:dyDescent="0.3">
      <c r="A96" s="1141"/>
      <c r="B96" s="912" t="s">
        <v>629</v>
      </c>
      <c r="C96" s="912">
        <v>202300000000228</v>
      </c>
      <c r="D96" s="500" t="s">
        <v>630</v>
      </c>
      <c r="E96" s="855">
        <v>400000000</v>
      </c>
      <c r="F96" s="855">
        <v>0</v>
      </c>
      <c r="G96" s="890" t="s">
        <v>63</v>
      </c>
      <c r="H96" s="871" t="s">
        <v>631</v>
      </c>
      <c r="I96" s="859">
        <v>46035</v>
      </c>
      <c r="J96" s="860" t="s">
        <v>632</v>
      </c>
      <c r="K96" s="861">
        <v>46035</v>
      </c>
      <c r="L96" s="891"/>
      <c r="M96" s="892"/>
      <c r="N96" s="892"/>
      <c r="O96" s="893"/>
      <c r="P96" s="894"/>
      <c r="Q96" s="894"/>
      <c r="R96" s="892"/>
      <c r="S96" s="893"/>
    </row>
    <row r="97" spans="1:19" s="878" customFormat="1" ht="60" x14ac:dyDescent="0.3">
      <c r="A97" s="1141"/>
      <c r="B97" s="915" t="s">
        <v>633</v>
      </c>
      <c r="C97" s="915">
        <v>202300000000087</v>
      </c>
      <c r="D97" s="930" t="s">
        <v>452</v>
      </c>
      <c r="E97" s="868">
        <v>1864000000</v>
      </c>
      <c r="F97" s="855">
        <v>0</v>
      </c>
      <c r="G97" s="890" t="s">
        <v>63</v>
      </c>
      <c r="H97" s="871" t="s">
        <v>634</v>
      </c>
      <c r="I97" s="859">
        <v>46022</v>
      </c>
      <c r="J97" s="872" t="s">
        <v>635</v>
      </c>
      <c r="K97" s="861">
        <v>46028</v>
      </c>
      <c r="L97" s="874"/>
      <c r="M97" s="875"/>
      <c r="N97" s="875"/>
      <c r="O97" s="876"/>
      <c r="P97" s="877"/>
      <c r="Q97" s="877"/>
      <c r="R97" s="875"/>
      <c r="S97" s="876"/>
    </row>
    <row r="98" spans="1:19" s="878" customFormat="1" ht="60" x14ac:dyDescent="0.3">
      <c r="A98" s="1141"/>
      <c r="B98" s="973" t="s">
        <v>430</v>
      </c>
      <c r="C98" s="915">
        <v>202300000000280</v>
      </c>
      <c r="D98" s="930" t="s">
        <v>636</v>
      </c>
      <c r="E98" s="868">
        <v>500000000</v>
      </c>
      <c r="F98" s="855">
        <v>0</v>
      </c>
      <c r="G98" s="890" t="s">
        <v>63</v>
      </c>
      <c r="H98" s="871" t="s">
        <v>637</v>
      </c>
      <c r="I98" s="859">
        <v>46022</v>
      </c>
      <c r="J98" s="872" t="s">
        <v>638</v>
      </c>
      <c r="K98" s="861">
        <v>46028</v>
      </c>
      <c r="L98" s="874"/>
      <c r="M98" s="875"/>
      <c r="N98" s="875"/>
      <c r="O98" s="876"/>
      <c r="P98" s="877"/>
      <c r="Q98" s="877"/>
      <c r="R98" s="875"/>
      <c r="S98" s="876"/>
    </row>
    <row r="99" spans="1:19" x14ac:dyDescent="0.3">
      <c r="A99" s="1141"/>
      <c r="B99" s="936"/>
      <c r="C99" s="936"/>
      <c r="D99" s="937" t="s">
        <v>78</v>
      </c>
      <c r="E99" s="917">
        <f>SUM(E96:E98)</f>
        <v>2764000000</v>
      </c>
      <c r="F99" s="917"/>
      <c r="G99" s="918"/>
      <c r="H99" s="921"/>
      <c r="I99" s="922"/>
      <c r="J99" s="922"/>
      <c r="K99" s="923"/>
      <c r="L99" s="924"/>
      <c r="M99" s="925"/>
      <c r="N99" s="925"/>
      <c r="O99" s="926"/>
      <c r="P99" s="927"/>
      <c r="Q99" s="927"/>
      <c r="R99" s="925"/>
      <c r="S99" s="926"/>
    </row>
    <row r="100" spans="1:19" ht="21.6" customHeight="1" thickBot="1" x14ac:dyDescent="0.35">
      <c r="A100" s="1141"/>
      <c r="B100" s="1142" t="s">
        <v>66</v>
      </c>
      <c r="C100" s="1142"/>
      <c r="D100" s="1142"/>
      <c r="E100" s="899">
        <f>+E99+E95</f>
        <v>5170973967.0100002</v>
      </c>
      <c r="F100" s="899"/>
      <c r="G100" s="900"/>
      <c r="H100" s="901"/>
      <c r="I100" s="902"/>
      <c r="J100" s="946"/>
      <c r="K100" s="947"/>
      <c r="L100" s="904"/>
      <c r="M100" s="905"/>
      <c r="N100" s="905"/>
      <c r="O100" s="906"/>
      <c r="P100" s="907"/>
      <c r="Q100" s="907"/>
      <c r="R100" s="905"/>
      <c r="S100" s="906"/>
    </row>
    <row r="101" spans="1:19" ht="88.9" customHeight="1" x14ac:dyDescent="0.3">
      <c r="A101" s="1141" t="s">
        <v>284</v>
      </c>
      <c r="B101" s="912" t="s">
        <v>417</v>
      </c>
      <c r="C101" s="912">
        <v>202300000000032</v>
      </c>
      <c r="D101" s="930" t="s">
        <v>639</v>
      </c>
      <c r="E101" s="855">
        <v>2000000000</v>
      </c>
      <c r="F101" s="855"/>
      <c r="G101" s="890" t="s">
        <v>63</v>
      </c>
      <c r="H101" s="871" t="s">
        <v>640</v>
      </c>
      <c r="I101" s="974">
        <v>46028</v>
      </c>
      <c r="J101" s="860" t="s">
        <v>641</v>
      </c>
      <c r="K101" s="861">
        <v>46028</v>
      </c>
      <c r="L101" s="891"/>
      <c r="M101" s="892"/>
      <c r="N101" s="892"/>
      <c r="O101" s="893"/>
      <c r="P101" s="894"/>
      <c r="Q101" s="894"/>
      <c r="R101" s="892"/>
      <c r="S101" s="893"/>
    </row>
    <row r="102" spans="1:19" ht="129.6" customHeight="1" x14ac:dyDescent="0.3">
      <c r="A102" s="1141"/>
      <c r="B102" s="912" t="s">
        <v>429</v>
      </c>
      <c r="C102" s="912">
        <v>202300000000275</v>
      </c>
      <c r="D102" s="930" t="s">
        <v>642</v>
      </c>
      <c r="E102" s="855">
        <v>3000000000</v>
      </c>
      <c r="F102" s="855"/>
      <c r="G102" s="890" t="s">
        <v>63</v>
      </c>
      <c r="H102" s="871" t="s">
        <v>643</v>
      </c>
      <c r="I102" s="974">
        <v>46028</v>
      </c>
      <c r="J102" s="860" t="s">
        <v>641</v>
      </c>
      <c r="K102" s="861">
        <v>46028</v>
      </c>
      <c r="L102" s="891"/>
      <c r="M102" s="892"/>
      <c r="N102" s="892"/>
      <c r="O102" s="893"/>
      <c r="P102" s="894"/>
      <c r="Q102" s="894"/>
      <c r="R102" s="892"/>
      <c r="S102" s="893"/>
    </row>
    <row r="103" spans="1:19" x14ac:dyDescent="0.3">
      <c r="A103" s="1141"/>
      <c r="B103" s="936"/>
      <c r="C103" s="936"/>
      <c r="D103" s="937" t="s">
        <v>78</v>
      </c>
      <c r="E103" s="917">
        <f>SUM(E101:E102)</f>
        <v>5000000000</v>
      </c>
      <c r="F103" s="917"/>
      <c r="G103" s="918"/>
      <c r="H103" s="921"/>
      <c r="I103" s="922"/>
      <c r="J103" s="922"/>
      <c r="K103" s="923"/>
      <c r="L103" s="924"/>
      <c r="M103" s="925"/>
      <c r="N103" s="925"/>
      <c r="O103" s="926"/>
      <c r="P103" s="927"/>
      <c r="Q103" s="927"/>
      <c r="R103" s="925"/>
      <c r="S103" s="926"/>
    </row>
    <row r="104" spans="1:19" ht="34.5" customHeight="1" thickBot="1" x14ac:dyDescent="0.35">
      <c r="A104" s="1141"/>
      <c r="B104" s="1142" t="s">
        <v>66</v>
      </c>
      <c r="C104" s="1142"/>
      <c r="D104" s="1142"/>
      <c r="E104" s="899">
        <f>+E103</f>
        <v>5000000000</v>
      </c>
      <c r="F104" s="899"/>
      <c r="G104" s="900"/>
      <c r="H104" s="901"/>
      <c r="I104" s="902"/>
      <c r="J104" s="946"/>
      <c r="K104" s="947"/>
      <c r="L104" s="904"/>
      <c r="M104" s="905"/>
      <c r="N104" s="905"/>
      <c r="O104" s="906"/>
      <c r="P104" s="907"/>
      <c r="Q104" s="907"/>
      <c r="R104" s="905"/>
      <c r="S104" s="906"/>
    </row>
    <row r="105" spans="1:19" s="878" customFormat="1" ht="30" x14ac:dyDescent="0.3">
      <c r="A105" s="1141" t="s">
        <v>351</v>
      </c>
      <c r="B105" s="975" t="s">
        <v>123</v>
      </c>
      <c r="C105" s="975"/>
      <c r="D105" s="867" t="s">
        <v>268</v>
      </c>
      <c r="E105" s="868">
        <v>10615530200</v>
      </c>
      <c r="F105" s="869"/>
      <c r="G105" s="961"/>
      <c r="H105" s="871" t="s">
        <v>644</v>
      </c>
      <c r="I105" s="859">
        <v>46031</v>
      </c>
      <c r="J105" s="872" t="s">
        <v>645</v>
      </c>
      <c r="K105" s="861">
        <v>46031</v>
      </c>
      <c r="L105" s="976"/>
      <c r="M105" s="977"/>
      <c r="N105" s="977"/>
      <c r="O105" s="978"/>
      <c r="P105" s="979"/>
      <c r="Q105" s="979"/>
      <c r="R105" s="977"/>
      <c r="S105" s="978"/>
    </row>
    <row r="106" spans="1:19" ht="26.25" customHeight="1" x14ac:dyDescent="0.3">
      <c r="A106" s="1141"/>
      <c r="B106" s="980"/>
      <c r="C106" s="980"/>
      <c r="D106" s="981" t="s">
        <v>44</v>
      </c>
      <c r="E106" s="982">
        <f>+E105</f>
        <v>10615530200</v>
      </c>
      <c r="F106" s="983"/>
      <c r="G106" s="984"/>
      <c r="H106" s="921"/>
      <c r="I106" s="922"/>
      <c r="J106" s="922"/>
      <c r="K106" s="923"/>
      <c r="L106" s="924"/>
      <c r="M106" s="925"/>
      <c r="N106" s="925"/>
      <c r="O106" s="926"/>
      <c r="P106" s="927"/>
      <c r="Q106" s="927"/>
      <c r="R106" s="925"/>
      <c r="S106" s="926"/>
    </row>
    <row r="107" spans="1:19" ht="96.6" customHeight="1" x14ac:dyDescent="0.3">
      <c r="A107" s="1141"/>
      <c r="B107" s="912" t="s">
        <v>407</v>
      </c>
      <c r="C107" s="912">
        <v>2021011000043</v>
      </c>
      <c r="D107" s="985" t="s">
        <v>646</v>
      </c>
      <c r="E107" s="855">
        <v>5000000000</v>
      </c>
      <c r="F107" s="855"/>
      <c r="G107" s="914"/>
      <c r="H107" s="871" t="s">
        <v>647</v>
      </c>
      <c r="I107" s="859">
        <v>46030</v>
      </c>
      <c r="J107" s="860" t="s">
        <v>648</v>
      </c>
      <c r="K107" s="861">
        <v>46031</v>
      </c>
      <c r="L107" s="891"/>
      <c r="M107" s="892"/>
      <c r="N107" s="892"/>
      <c r="O107" s="893"/>
      <c r="P107" s="894"/>
      <c r="Q107" s="894"/>
      <c r="R107" s="892"/>
      <c r="S107" s="893"/>
    </row>
    <row r="108" spans="1:19" x14ac:dyDescent="0.3">
      <c r="A108" s="1141"/>
      <c r="B108" s="936"/>
      <c r="C108" s="936"/>
      <c r="D108" s="937" t="s">
        <v>78</v>
      </c>
      <c r="E108" s="917">
        <f>+E107</f>
        <v>5000000000</v>
      </c>
      <c r="F108" s="917"/>
      <c r="G108" s="918"/>
      <c r="H108" s="921"/>
      <c r="I108" s="922"/>
      <c r="J108" s="922"/>
      <c r="K108" s="923"/>
      <c r="L108" s="924"/>
      <c r="M108" s="925"/>
      <c r="N108" s="925"/>
      <c r="O108" s="926"/>
      <c r="P108" s="927"/>
      <c r="Q108" s="927"/>
      <c r="R108" s="925"/>
      <c r="S108" s="926"/>
    </row>
    <row r="109" spans="1:19" ht="13.5" customHeight="1" thickBot="1" x14ac:dyDescent="0.35">
      <c r="A109" s="1141"/>
      <c r="B109" s="1142" t="s">
        <v>66</v>
      </c>
      <c r="C109" s="1142"/>
      <c r="D109" s="1142"/>
      <c r="E109" s="899">
        <f>+E108+E106</f>
        <v>15615530200</v>
      </c>
      <c r="F109" s="899"/>
      <c r="G109" s="900"/>
      <c r="H109" s="901"/>
      <c r="I109" s="902"/>
      <c r="J109" s="946"/>
      <c r="K109" s="947"/>
      <c r="L109" s="904"/>
      <c r="M109" s="905"/>
      <c r="N109" s="905"/>
      <c r="O109" s="906"/>
      <c r="P109" s="907"/>
      <c r="Q109" s="907"/>
      <c r="R109" s="905"/>
      <c r="S109" s="906"/>
    </row>
    <row r="110" spans="1:19" ht="26.25" customHeight="1" x14ac:dyDescent="0.3">
      <c r="A110" s="1141" t="s">
        <v>463</v>
      </c>
      <c r="B110" s="853" t="s">
        <v>326</v>
      </c>
      <c r="C110" s="853"/>
      <c r="D110" s="854" t="s">
        <v>327</v>
      </c>
      <c r="E110" s="855">
        <v>3542900000</v>
      </c>
      <c r="F110" s="948"/>
      <c r="G110" s="949"/>
      <c r="H110" s="871"/>
      <c r="I110" s="860"/>
      <c r="J110" s="860"/>
      <c r="K110" s="908"/>
      <c r="L110" s="950"/>
      <c r="M110" s="951"/>
      <c r="N110" s="951"/>
      <c r="O110" s="952"/>
      <c r="P110" s="953"/>
      <c r="Q110" s="953"/>
      <c r="R110" s="951"/>
      <c r="S110" s="952"/>
    </row>
    <row r="111" spans="1:19" ht="32.25" customHeight="1" x14ac:dyDescent="0.3">
      <c r="A111" s="1141"/>
      <c r="B111" s="986"/>
      <c r="C111" s="986"/>
      <c r="D111" s="937" t="s">
        <v>44</v>
      </c>
      <c r="E111" s="917">
        <f>+E110</f>
        <v>3542900000</v>
      </c>
      <c r="F111" s="944"/>
      <c r="G111" s="945"/>
      <c r="H111" s="921"/>
      <c r="I111" s="922"/>
      <c r="J111" s="922"/>
      <c r="K111" s="923"/>
      <c r="L111" s="924"/>
      <c r="M111" s="925"/>
      <c r="N111" s="925"/>
      <c r="O111" s="926"/>
      <c r="P111" s="927"/>
      <c r="Q111" s="927"/>
      <c r="R111" s="925"/>
      <c r="S111" s="926"/>
    </row>
    <row r="112" spans="1:19" ht="15" customHeight="1" thickBot="1" x14ac:dyDescent="0.35">
      <c r="A112" s="1141"/>
      <c r="B112" s="1146" t="s">
        <v>66</v>
      </c>
      <c r="C112" s="1147"/>
      <c r="D112" s="1148"/>
      <c r="E112" s="899">
        <f>+E111</f>
        <v>3542900000</v>
      </c>
      <c r="F112" s="899"/>
      <c r="G112" s="900"/>
      <c r="H112" s="901"/>
      <c r="I112" s="902"/>
      <c r="J112" s="946"/>
      <c r="K112" s="947"/>
      <c r="L112" s="904"/>
      <c r="M112" s="905"/>
      <c r="N112" s="905"/>
      <c r="O112" s="906"/>
      <c r="P112" s="907"/>
      <c r="Q112" s="907"/>
      <c r="R112" s="905"/>
      <c r="S112" s="906"/>
    </row>
    <row r="113" spans="1:19" x14ac:dyDescent="0.3">
      <c r="A113" s="1141" t="s">
        <v>649</v>
      </c>
      <c r="B113" s="866" t="s">
        <v>294</v>
      </c>
      <c r="C113" s="866"/>
      <c r="D113" s="867" t="s">
        <v>146</v>
      </c>
      <c r="E113" s="868">
        <v>485563810</v>
      </c>
      <c r="F113" s="868">
        <v>485610000</v>
      </c>
      <c r="G113" s="895"/>
      <c r="H113" s="858"/>
      <c r="I113" s="940"/>
      <c r="J113" s="860"/>
      <c r="K113" s="908"/>
      <c r="L113" s="950"/>
      <c r="M113" s="951"/>
      <c r="N113" s="951"/>
      <c r="O113" s="952"/>
      <c r="P113" s="953"/>
      <c r="Q113" s="953"/>
      <c r="R113" s="951"/>
      <c r="S113" s="952"/>
    </row>
    <row r="114" spans="1:19" ht="24.75" customHeight="1" thickBot="1" x14ac:dyDescent="0.35">
      <c r="A114" s="1141"/>
      <c r="B114" s="1142" t="s">
        <v>66</v>
      </c>
      <c r="C114" s="1142"/>
      <c r="D114" s="1142"/>
      <c r="E114" s="899">
        <f>+E113</f>
        <v>485563810</v>
      </c>
      <c r="F114" s="899">
        <f>SUM(F113)</f>
        <v>485610000</v>
      </c>
      <c r="G114" s="900"/>
      <c r="H114" s="901"/>
      <c r="I114" s="902"/>
      <c r="J114" s="946"/>
      <c r="K114" s="947"/>
      <c r="L114" s="904"/>
      <c r="M114" s="905"/>
      <c r="N114" s="905"/>
      <c r="O114" s="906"/>
      <c r="P114" s="907"/>
      <c r="Q114" s="907"/>
      <c r="R114" s="905"/>
      <c r="S114" s="906"/>
    </row>
    <row r="115" spans="1:19" x14ac:dyDescent="0.3">
      <c r="A115" s="1141" t="s">
        <v>436</v>
      </c>
      <c r="B115" s="866" t="s">
        <v>294</v>
      </c>
      <c r="C115" s="866"/>
      <c r="D115" s="867" t="s">
        <v>295</v>
      </c>
      <c r="E115" s="868">
        <v>6126909897</v>
      </c>
      <c r="F115" s="941">
        <v>964665564</v>
      </c>
      <c r="G115" s="942"/>
      <c r="H115" s="858"/>
      <c r="I115" s="860"/>
      <c r="J115" s="860"/>
      <c r="K115" s="908"/>
      <c r="L115" s="891"/>
      <c r="M115" s="892"/>
      <c r="N115" s="892"/>
      <c r="O115" s="893"/>
      <c r="P115" s="894"/>
      <c r="Q115" s="894"/>
      <c r="R115" s="892"/>
      <c r="S115" s="893"/>
    </row>
    <row r="116" spans="1:19" x14ac:dyDescent="0.3">
      <c r="A116" s="1141"/>
      <c r="B116" s="866"/>
      <c r="C116" s="866"/>
      <c r="D116" s="867"/>
      <c r="E116" s="868"/>
      <c r="F116" s="856">
        <v>5942590</v>
      </c>
      <c r="G116" s="857"/>
      <c r="H116" s="858"/>
      <c r="I116" s="860"/>
      <c r="J116" s="860"/>
      <c r="K116" s="908"/>
      <c r="L116" s="891"/>
      <c r="M116" s="892"/>
      <c r="N116" s="892"/>
      <c r="O116" s="893"/>
      <c r="P116" s="894"/>
      <c r="Q116" s="894"/>
      <c r="R116" s="892"/>
      <c r="S116" s="893"/>
    </row>
    <row r="117" spans="1:19" x14ac:dyDescent="0.3">
      <c r="A117" s="1141"/>
      <c r="B117" s="866"/>
      <c r="C117" s="866"/>
      <c r="D117" s="867"/>
      <c r="E117" s="868"/>
      <c r="F117" s="856">
        <v>10094000</v>
      </c>
      <c r="G117" s="857"/>
      <c r="H117" s="858"/>
      <c r="I117" s="860"/>
      <c r="J117" s="860"/>
      <c r="K117" s="908"/>
      <c r="L117" s="891"/>
      <c r="M117" s="892"/>
      <c r="N117" s="892"/>
      <c r="O117" s="893"/>
      <c r="P117" s="894"/>
      <c r="Q117" s="894"/>
      <c r="R117" s="892"/>
      <c r="S117" s="893"/>
    </row>
    <row r="118" spans="1:19" x14ac:dyDescent="0.3">
      <c r="A118" s="1141"/>
      <c r="B118" s="866"/>
      <c r="C118" s="866"/>
      <c r="D118" s="867"/>
      <c r="E118" s="868"/>
      <c r="F118" s="987">
        <v>144200000</v>
      </c>
      <c r="G118" s="988"/>
      <c r="H118" s="858"/>
      <c r="I118" s="860"/>
      <c r="J118" s="860"/>
      <c r="K118" s="908"/>
      <c r="L118" s="891"/>
      <c r="M118" s="892"/>
      <c r="N118" s="892"/>
      <c r="O118" s="893"/>
      <c r="P118" s="894"/>
      <c r="Q118" s="894"/>
      <c r="R118" s="892"/>
      <c r="S118" s="893"/>
    </row>
    <row r="119" spans="1:19" x14ac:dyDescent="0.3">
      <c r="A119" s="1141"/>
      <c r="B119" s="866"/>
      <c r="C119" s="866"/>
      <c r="D119" s="867"/>
      <c r="E119" s="868"/>
      <c r="F119" s="856">
        <v>1104924324</v>
      </c>
      <c r="G119" s="857"/>
      <c r="H119" s="858"/>
      <c r="I119" s="860"/>
      <c r="J119" s="860"/>
      <c r="K119" s="908"/>
      <c r="L119" s="891"/>
      <c r="M119" s="892"/>
      <c r="N119" s="892"/>
      <c r="O119" s="893"/>
      <c r="P119" s="894"/>
      <c r="Q119" s="894"/>
      <c r="R119" s="892"/>
      <c r="S119" s="893"/>
    </row>
    <row r="120" spans="1:19" x14ac:dyDescent="0.3">
      <c r="A120" s="1141"/>
      <c r="B120" s="866"/>
      <c r="C120" s="866"/>
      <c r="D120" s="867"/>
      <c r="E120" s="868"/>
      <c r="F120" s="856">
        <v>167999657</v>
      </c>
      <c r="G120" s="857"/>
      <c r="H120" s="858"/>
      <c r="I120" s="860"/>
      <c r="J120" s="860"/>
      <c r="K120" s="908"/>
      <c r="L120" s="891"/>
      <c r="M120" s="892"/>
      <c r="N120" s="892"/>
      <c r="O120" s="893"/>
      <c r="P120" s="894"/>
      <c r="Q120" s="894"/>
      <c r="R120" s="892"/>
      <c r="S120" s="893"/>
    </row>
    <row r="121" spans="1:19" x14ac:dyDescent="0.3">
      <c r="A121" s="1141"/>
      <c r="B121" s="866"/>
      <c r="C121" s="866"/>
      <c r="D121" s="867"/>
      <c r="E121" s="868"/>
      <c r="F121" s="856">
        <v>1778609566</v>
      </c>
      <c r="G121" s="857"/>
      <c r="H121" s="858"/>
      <c r="I121" s="860"/>
      <c r="J121" s="860"/>
      <c r="K121" s="908"/>
      <c r="L121" s="891"/>
      <c r="M121" s="892"/>
      <c r="N121" s="892"/>
      <c r="O121" s="893"/>
      <c r="P121" s="894"/>
      <c r="Q121" s="894"/>
      <c r="R121" s="892"/>
      <c r="S121" s="893"/>
    </row>
    <row r="122" spans="1:19" ht="27.75" customHeight="1" x14ac:dyDescent="0.3">
      <c r="A122" s="1141"/>
      <c r="B122" s="989"/>
      <c r="C122" s="989"/>
      <c r="D122" s="990" t="s">
        <v>146</v>
      </c>
      <c r="E122" s="879">
        <f>+E115</f>
        <v>6126909897</v>
      </c>
      <c r="F122" s="879">
        <f>SUM(F115:F121)</f>
        <v>4176435701</v>
      </c>
      <c r="G122" s="880"/>
      <c r="H122" s="921"/>
      <c r="I122" s="922"/>
      <c r="J122" s="922"/>
      <c r="K122" s="923"/>
      <c r="L122" s="924"/>
      <c r="M122" s="925"/>
      <c r="N122" s="925"/>
      <c r="O122" s="926"/>
      <c r="P122" s="927"/>
      <c r="Q122" s="927"/>
      <c r="R122" s="925"/>
      <c r="S122" s="926"/>
    </row>
    <row r="123" spans="1:19" ht="30" x14ac:dyDescent="0.3">
      <c r="A123" s="1141"/>
      <c r="B123" s="866" t="s">
        <v>108</v>
      </c>
      <c r="C123" s="866"/>
      <c r="D123" s="867" t="s">
        <v>266</v>
      </c>
      <c r="E123" s="855">
        <v>900000000</v>
      </c>
      <c r="F123" s="855">
        <v>226426671</v>
      </c>
      <c r="G123" s="890"/>
      <c r="H123" s="991" t="s">
        <v>650</v>
      </c>
      <c r="I123" s="859">
        <v>46028</v>
      </c>
      <c r="J123" s="860" t="s">
        <v>651</v>
      </c>
      <c r="K123" s="861">
        <v>46028</v>
      </c>
      <c r="L123" s="891"/>
      <c r="M123" s="892"/>
      <c r="N123" s="892"/>
      <c r="O123" s="893"/>
      <c r="P123" s="894"/>
      <c r="Q123" s="894"/>
      <c r="R123" s="892"/>
      <c r="S123" s="893"/>
    </row>
    <row r="124" spans="1:19" ht="27" customHeight="1" x14ac:dyDescent="0.3">
      <c r="A124" s="1141"/>
      <c r="B124" s="866" t="s">
        <v>112</v>
      </c>
      <c r="C124" s="866"/>
      <c r="D124" s="867" t="s">
        <v>113</v>
      </c>
      <c r="E124" s="855">
        <v>4947000000</v>
      </c>
      <c r="F124" s="948"/>
      <c r="G124" s="949"/>
      <c r="H124" s="871" t="s">
        <v>336</v>
      </c>
      <c r="I124" s="860"/>
      <c r="J124" s="860"/>
      <c r="K124" s="908"/>
      <c r="L124" s="891"/>
      <c r="M124" s="892"/>
      <c r="N124" s="892"/>
      <c r="O124" s="893"/>
      <c r="P124" s="894"/>
      <c r="Q124" s="894"/>
      <c r="R124" s="892"/>
      <c r="S124" s="893"/>
    </row>
    <row r="125" spans="1:19" ht="30" x14ac:dyDescent="0.3">
      <c r="A125" s="1141"/>
      <c r="B125" s="866" t="s">
        <v>114</v>
      </c>
      <c r="C125" s="866"/>
      <c r="D125" s="867" t="s">
        <v>115</v>
      </c>
      <c r="E125" s="855">
        <v>3515000000</v>
      </c>
      <c r="F125" s="948"/>
      <c r="G125" s="949"/>
      <c r="H125" s="871" t="s">
        <v>336</v>
      </c>
      <c r="I125" s="860"/>
      <c r="J125" s="860"/>
      <c r="K125" s="908"/>
      <c r="L125" s="891"/>
      <c r="M125" s="892"/>
      <c r="N125" s="892"/>
      <c r="O125" s="893"/>
      <c r="P125" s="894"/>
      <c r="Q125" s="894"/>
      <c r="R125" s="892"/>
      <c r="S125" s="893"/>
    </row>
    <row r="126" spans="1:19" ht="30" x14ac:dyDescent="0.3">
      <c r="A126" s="1141"/>
      <c r="B126" s="866" t="s">
        <v>116</v>
      </c>
      <c r="C126" s="866"/>
      <c r="D126" s="867" t="s">
        <v>117</v>
      </c>
      <c r="E126" s="855">
        <v>2736000000</v>
      </c>
      <c r="F126" s="948"/>
      <c r="G126" s="949"/>
      <c r="H126" s="871" t="s">
        <v>336</v>
      </c>
      <c r="I126" s="860"/>
      <c r="J126" s="860"/>
      <c r="K126" s="908"/>
      <c r="L126" s="891"/>
      <c r="M126" s="892"/>
      <c r="N126" s="892"/>
      <c r="O126" s="893"/>
      <c r="P126" s="894"/>
      <c r="Q126" s="894"/>
      <c r="R126" s="892"/>
      <c r="S126" s="893"/>
    </row>
    <row r="127" spans="1:19" ht="30" customHeight="1" x14ac:dyDescent="0.3">
      <c r="A127" s="1141"/>
      <c r="B127" s="866" t="s">
        <v>118</v>
      </c>
      <c r="C127" s="866"/>
      <c r="D127" s="867" t="s">
        <v>119</v>
      </c>
      <c r="E127" s="855">
        <v>3512000000</v>
      </c>
      <c r="F127" s="948"/>
      <c r="G127" s="949"/>
      <c r="H127" s="871" t="s">
        <v>336</v>
      </c>
      <c r="I127" s="860"/>
      <c r="J127" s="860"/>
      <c r="K127" s="908"/>
      <c r="L127" s="891"/>
      <c r="M127" s="892"/>
      <c r="N127" s="892"/>
      <c r="O127" s="893"/>
      <c r="P127" s="894"/>
      <c r="Q127" s="894"/>
      <c r="R127" s="892"/>
      <c r="S127" s="893"/>
    </row>
    <row r="128" spans="1:19" ht="30" customHeight="1" x14ac:dyDescent="0.3">
      <c r="A128" s="1141"/>
      <c r="B128" s="866" t="s">
        <v>120</v>
      </c>
      <c r="C128" s="866"/>
      <c r="D128" s="867" t="s">
        <v>121</v>
      </c>
      <c r="E128" s="855">
        <v>5557000000</v>
      </c>
      <c r="F128" s="948"/>
      <c r="G128" s="949"/>
      <c r="H128" s="871" t="s">
        <v>336</v>
      </c>
      <c r="I128" s="860"/>
      <c r="J128" s="860"/>
      <c r="K128" s="908"/>
      <c r="L128" s="891"/>
      <c r="M128" s="892"/>
      <c r="N128" s="892"/>
      <c r="O128" s="893"/>
      <c r="P128" s="894"/>
      <c r="Q128" s="894"/>
      <c r="R128" s="892"/>
      <c r="S128" s="893"/>
    </row>
    <row r="129" spans="1:19" ht="24" customHeight="1" x14ac:dyDescent="0.3">
      <c r="A129" s="1141"/>
      <c r="B129" s="936"/>
      <c r="C129" s="936"/>
      <c r="D129" s="937" t="s">
        <v>44</v>
      </c>
      <c r="E129" s="917">
        <f>SUM(E123:E128)</f>
        <v>21167000000</v>
      </c>
      <c r="F129" s="992">
        <f>SUM(F123:F128)</f>
        <v>226426671</v>
      </c>
      <c r="G129" s="993"/>
      <c r="H129" s="921"/>
      <c r="I129" s="922"/>
      <c r="J129" s="922"/>
      <c r="K129" s="923"/>
      <c r="L129" s="924"/>
      <c r="M129" s="925"/>
      <c r="N129" s="925"/>
      <c r="O129" s="926"/>
      <c r="P129" s="927"/>
      <c r="Q129" s="927"/>
      <c r="R129" s="925"/>
      <c r="S129" s="926"/>
    </row>
    <row r="130" spans="1:19" ht="29.25" customHeight="1" x14ac:dyDescent="0.3">
      <c r="A130" s="1141"/>
      <c r="B130" s="853" t="s">
        <v>130</v>
      </c>
      <c r="C130" s="853"/>
      <c r="D130" s="854" t="s">
        <v>131</v>
      </c>
      <c r="E130" s="855">
        <v>182000000</v>
      </c>
      <c r="F130" s="948"/>
      <c r="G130" s="949"/>
      <c r="H130" s="871" t="s">
        <v>336</v>
      </c>
      <c r="I130" s="860"/>
      <c r="J130" s="860"/>
      <c r="K130" s="908"/>
      <c r="L130" s="950"/>
      <c r="M130" s="951"/>
      <c r="N130" s="951"/>
      <c r="O130" s="952"/>
      <c r="P130" s="953"/>
      <c r="Q130" s="953"/>
      <c r="R130" s="951"/>
      <c r="S130" s="952"/>
    </row>
    <row r="131" spans="1:19" ht="30.75" customHeight="1" x14ac:dyDescent="0.3">
      <c r="A131" s="1141"/>
      <c r="B131" s="853" t="s">
        <v>132</v>
      </c>
      <c r="C131" s="853"/>
      <c r="D131" s="854" t="s">
        <v>133</v>
      </c>
      <c r="E131" s="855">
        <v>2962000000</v>
      </c>
      <c r="F131" s="948"/>
      <c r="G131" s="949"/>
      <c r="H131" s="871" t="s">
        <v>336</v>
      </c>
      <c r="I131" s="860"/>
      <c r="J131" s="860"/>
      <c r="K131" s="908"/>
      <c r="L131" s="950"/>
      <c r="M131" s="951"/>
      <c r="N131" s="951"/>
      <c r="O131" s="952"/>
      <c r="P131" s="953"/>
      <c r="Q131" s="953"/>
      <c r="R131" s="951"/>
      <c r="S131" s="952"/>
    </row>
    <row r="132" spans="1:19" ht="24.75" customHeight="1" x14ac:dyDescent="0.3">
      <c r="A132" s="1141"/>
      <c r="B132" s="936"/>
      <c r="C132" s="936"/>
      <c r="D132" s="937" t="s">
        <v>152</v>
      </c>
      <c r="E132" s="917">
        <f>SUM(E130:E131)</f>
        <v>3144000000</v>
      </c>
      <c r="F132" s="944"/>
      <c r="G132" s="945"/>
      <c r="H132" s="921"/>
      <c r="I132" s="922"/>
      <c r="J132" s="922"/>
      <c r="K132" s="923"/>
      <c r="L132" s="924"/>
      <c r="M132" s="925"/>
      <c r="N132" s="925"/>
      <c r="O132" s="926"/>
      <c r="P132" s="927"/>
      <c r="Q132" s="927"/>
      <c r="R132" s="925"/>
      <c r="S132" s="926"/>
    </row>
    <row r="133" spans="1:19" ht="105" x14ac:dyDescent="0.3">
      <c r="A133" s="1141"/>
      <c r="B133" s="912" t="s">
        <v>412</v>
      </c>
      <c r="C133" s="912">
        <v>2020011000035</v>
      </c>
      <c r="D133" s="930" t="s">
        <v>652</v>
      </c>
      <c r="E133" s="868">
        <v>8000347811</v>
      </c>
      <c r="F133" s="868"/>
      <c r="G133" s="914"/>
      <c r="H133" s="858" t="s">
        <v>653</v>
      </c>
      <c r="I133" s="859">
        <v>46035</v>
      </c>
      <c r="J133" s="858" t="s">
        <v>654</v>
      </c>
      <c r="K133" s="859">
        <v>46036</v>
      </c>
      <c r="L133" s="950"/>
      <c r="M133" s="951"/>
      <c r="N133" s="951"/>
      <c r="O133" s="952"/>
      <c r="P133" s="953"/>
      <c r="Q133" s="953"/>
      <c r="R133" s="951"/>
      <c r="S133" s="952"/>
    </row>
    <row r="134" spans="1:19" ht="24" customHeight="1" x14ac:dyDescent="0.3">
      <c r="A134" s="1141"/>
      <c r="B134" s="936"/>
      <c r="C134" s="936"/>
      <c r="D134" s="937" t="s">
        <v>78</v>
      </c>
      <c r="E134" s="917">
        <f>+E133</f>
        <v>8000347811</v>
      </c>
      <c r="F134" s="917"/>
      <c r="G134" s="918"/>
      <c r="H134" s="921"/>
      <c r="I134" s="922"/>
      <c r="J134" s="922"/>
      <c r="K134" s="923"/>
      <c r="L134" s="924"/>
      <c r="M134" s="925"/>
      <c r="N134" s="925"/>
      <c r="O134" s="926"/>
      <c r="P134" s="927"/>
      <c r="Q134" s="927"/>
      <c r="R134" s="925"/>
      <c r="S134" s="926"/>
    </row>
    <row r="135" spans="1:19" ht="19.5" customHeight="1" thickBot="1" x14ac:dyDescent="0.35">
      <c r="A135" s="1141"/>
      <c r="B135" s="1142" t="s">
        <v>66</v>
      </c>
      <c r="C135" s="1142"/>
      <c r="D135" s="1142"/>
      <c r="E135" s="899">
        <f>+E134+E132+E129+E122</f>
        <v>38438257708</v>
      </c>
      <c r="F135" s="899"/>
      <c r="G135" s="900"/>
      <c r="H135" s="901"/>
      <c r="I135" s="902"/>
      <c r="J135" s="946"/>
      <c r="K135" s="947"/>
      <c r="L135" s="904"/>
      <c r="M135" s="905"/>
      <c r="N135" s="905"/>
      <c r="O135" s="906"/>
      <c r="P135" s="907"/>
      <c r="Q135" s="907"/>
      <c r="R135" s="905"/>
      <c r="S135" s="906"/>
    </row>
    <row r="136" spans="1:19" ht="27" customHeight="1" x14ac:dyDescent="0.3">
      <c r="A136" s="1141" t="s">
        <v>296</v>
      </c>
      <c r="B136" s="866" t="s">
        <v>95</v>
      </c>
      <c r="C136" s="866"/>
      <c r="D136" s="854" t="s">
        <v>96</v>
      </c>
      <c r="E136" s="868">
        <v>34192395000</v>
      </c>
      <c r="F136" s="869"/>
      <c r="G136" s="870"/>
      <c r="H136" s="871" t="s">
        <v>336</v>
      </c>
      <c r="I136" s="860"/>
      <c r="J136" s="860"/>
      <c r="K136" s="908"/>
      <c r="L136" s="891"/>
      <c r="M136" s="892"/>
      <c r="N136" s="892"/>
      <c r="O136" s="893"/>
      <c r="P136" s="894"/>
      <c r="Q136" s="894"/>
      <c r="R136" s="892"/>
      <c r="S136" s="893"/>
    </row>
    <row r="137" spans="1:19" ht="27" customHeight="1" x14ac:dyDescent="0.3">
      <c r="A137" s="1141"/>
      <c r="B137" s="866" t="s">
        <v>97</v>
      </c>
      <c r="C137" s="866"/>
      <c r="D137" s="867" t="s">
        <v>98</v>
      </c>
      <c r="E137" s="868">
        <v>12164712000</v>
      </c>
      <c r="F137" s="869"/>
      <c r="G137" s="870"/>
      <c r="H137" s="871" t="s">
        <v>336</v>
      </c>
      <c r="I137" s="860"/>
      <c r="J137" s="860"/>
      <c r="K137" s="908"/>
      <c r="L137" s="891"/>
      <c r="M137" s="892"/>
      <c r="N137" s="892"/>
      <c r="O137" s="893"/>
      <c r="P137" s="894"/>
      <c r="Q137" s="894"/>
      <c r="R137" s="892"/>
      <c r="S137" s="893"/>
    </row>
    <row r="138" spans="1:19" ht="47.25" customHeight="1" x14ac:dyDescent="0.3">
      <c r="A138" s="1141"/>
      <c r="B138" s="866" t="s">
        <v>99</v>
      </c>
      <c r="C138" s="866"/>
      <c r="D138" s="867" t="s">
        <v>100</v>
      </c>
      <c r="E138" s="868">
        <v>5680965000</v>
      </c>
      <c r="F138" s="869"/>
      <c r="G138" s="870"/>
      <c r="H138" s="871" t="s">
        <v>336</v>
      </c>
      <c r="I138" s="860"/>
      <c r="J138" s="860"/>
      <c r="K138" s="908"/>
      <c r="L138" s="891"/>
      <c r="M138" s="892"/>
      <c r="N138" s="892"/>
      <c r="O138" s="893"/>
      <c r="P138" s="894"/>
      <c r="Q138" s="894"/>
      <c r="R138" s="892"/>
      <c r="S138" s="893"/>
    </row>
    <row r="139" spans="1:19" ht="39" customHeight="1" x14ac:dyDescent="0.3">
      <c r="A139" s="1141"/>
      <c r="B139" s="936"/>
      <c r="C139" s="936"/>
      <c r="D139" s="994" t="s">
        <v>262</v>
      </c>
      <c r="E139" s="917">
        <f>SUM(E136:E138)</f>
        <v>52038072000</v>
      </c>
      <c r="F139" s="944"/>
      <c r="G139" s="945"/>
      <c r="H139" s="921"/>
      <c r="I139" s="922"/>
      <c r="J139" s="922"/>
      <c r="K139" s="923"/>
      <c r="L139" s="924"/>
      <c r="M139" s="925"/>
      <c r="N139" s="925"/>
      <c r="O139" s="926"/>
      <c r="P139" s="927"/>
      <c r="Q139" s="927"/>
      <c r="R139" s="925"/>
      <c r="S139" s="926"/>
    </row>
    <row r="140" spans="1:19" ht="24.75" customHeight="1" x14ac:dyDescent="0.3">
      <c r="A140" s="1141"/>
      <c r="B140" s="866" t="s">
        <v>294</v>
      </c>
      <c r="C140" s="866"/>
      <c r="D140" s="867" t="s">
        <v>322</v>
      </c>
      <c r="E140" s="964">
        <v>1496184264.99</v>
      </c>
      <c r="F140" s="869"/>
      <c r="G140" s="870"/>
      <c r="H140" s="871" t="s">
        <v>336</v>
      </c>
      <c r="I140" s="860"/>
      <c r="J140" s="860"/>
      <c r="K140" s="908"/>
      <c r="L140" s="950"/>
      <c r="M140" s="951"/>
      <c r="N140" s="951"/>
      <c r="O140" s="952"/>
      <c r="P140" s="953"/>
      <c r="Q140" s="953"/>
      <c r="R140" s="951"/>
      <c r="S140" s="952"/>
    </row>
    <row r="141" spans="1:19" x14ac:dyDescent="0.3">
      <c r="A141" s="1141"/>
      <c r="B141" s="936"/>
      <c r="C141" s="936"/>
      <c r="D141" s="994" t="s">
        <v>146</v>
      </c>
      <c r="E141" s="917">
        <f>+E140</f>
        <v>1496184264.99</v>
      </c>
      <c r="F141" s="944"/>
      <c r="G141" s="945"/>
      <c r="H141" s="921"/>
      <c r="I141" s="922"/>
      <c r="J141" s="922"/>
      <c r="K141" s="923"/>
      <c r="L141" s="924"/>
      <c r="M141" s="925"/>
      <c r="N141" s="925"/>
      <c r="O141" s="926"/>
      <c r="P141" s="927"/>
      <c r="Q141" s="927"/>
      <c r="R141" s="925"/>
      <c r="S141" s="926"/>
    </row>
    <row r="142" spans="1:19" ht="27.75" customHeight="1" thickBot="1" x14ac:dyDescent="0.35">
      <c r="A142" s="1141"/>
      <c r="B142" s="1142" t="s">
        <v>66</v>
      </c>
      <c r="C142" s="1142"/>
      <c r="D142" s="1142"/>
      <c r="E142" s="899"/>
      <c r="F142" s="899"/>
      <c r="G142" s="900"/>
      <c r="H142" s="901"/>
      <c r="I142" s="902"/>
      <c r="J142" s="946"/>
      <c r="K142" s="947"/>
      <c r="L142" s="904"/>
      <c r="M142" s="905"/>
      <c r="N142" s="905"/>
      <c r="O142" s="906"/>
      <c r="P142" s="907"/>
      <c r="Q142" s="907"/>
      <c r="R142" s="905"/>
      <c r="S142" s="906"/>
    </row>
    <row r="143" spans="1:19" ht="60" x14ac:dyDescent="0.3">
      <c r="A143" s="1141" t="s">
        <v>434</v>
      </c>
      <c r="B143" s="995" t="s">
        <v>655</v>
      </c>
      <c r="C143" s="915">
        <v>202300000000102</v>
      </c>
      <c r="D143" s="928" t="s">
        <v>457</v>
      </c>
      <c r="E143" s="855">
        <v>7000000000</v>
      </c>
      <c r="F143" s="855"/>
      <c r="G143" s="895" t="s">
        <v>63</v>
      </c>
      <c r="H143" s="871" t="s">
        <v>656</v>
      </c>
      <c r="I143" s="859">
        <v>46028</v>
      </c>
      <c r="J143" s="860" t="s">
        <v>657</v>
      </c>
      <c r="K143" s="861">
        <v>46029</v>
      </c>
      <c r="L143" s="891"/>
      <c r="M143" s="892"/>
      <c r="N143" s="892"/>
      <c r="O143" s="893"/>
      <c r="P143" s="894"/>
      <c r="Q143" s="894"/>
      <c r="R143" s="892"/>
      <c r="S143" s="893"/>
    </row>
    <row r="144" spans="1:19" ht="30" customHeight="1" thickBot="1" x14ac:dyDescent="0.35">
      <c r="A144" s="1141"/>
      <c r="B144" s="1142" t="s">
        <v>66</v>
      </c>
      <c r="C144" s="1142"/>
      <c r="D144" s="1142"/>
      <c r="E144" s="996">
        <f>+E143</f>
        <v>7000000000</v>
      </c>
      <c r="F144" s="996"/>
      <c r="G144" s="997"/>
      <c r="H144" s="901"/>
      <c r="I144" s="902"/>
      <c r="J144" s="946"/>
      <c r="K144" s="947"/>
      <c r="L144" s="904"/>
      <c r="M144" s="905"/>
      <c r="N144" s="905"/>
      <c r="O144" s="906"/>
      <c r="P144" s="907"/>
      <c r="Q144" s="907"/>
      <c r="R144" s="905"/>
      <c r="S144" s="906"/>
    </row>
    <row r="145" spans="1:53" s="878" customFormat="1" ht="105" x14ac:dyDescent="0.3">
      <c r="A145" s="1141" t="s">
        <v>435</v>
      </c>
      <c r="B145" s="915" t="s">
        <v>377</v>
      </c>
      <c r="C145" s="915">
        <v>202300000000367</v>
      </c>
      <c r="D145" s="501" t="s">
        <v>658</v>
      </c>
      <c r="E145" s="855">
        <v>14000000000</v>
      </c>
      <c r="F145" s="855"/>
      <c r="G145" s="890" t="s">
        <v>63</v>
      </c>
      <c r="H145" s="871" t="s">
        <v>659</v>
      </c>
      <c r="I145" s="859">
        <v>46028</v>
      </c>
      <c r="J145" s="860" t="s">
        <v>660</v>
      </c>
      <c r="K145" s="861">
        <v>46029</v>
      </c>
      <c r="L145" s="891"/>
      <c r="M145" s="892"/>
      <c r="N145" s="892"/>
      <c r="O145" s="893"/>
      <c r="P145" s="894"/>
      <c r="Q145" s="894"/>
      <c r="R145" s="892"/>
      <c r="S145" s="893"/>
      <c r="T145" s="845"/>
      <c r="U145" s="845"/>
      <c r="V145" s="845"/>
      <c r="W145" s="845"/>
      <c r="X145" s="845"/>
      <c r="Y145" s="845"/>
      <c r="Z145" s="845"/>
      <c r="AA145" s="845"/>
      <c r="AB145" s="845"/>
      <c r="AC145" s="845"/>
      <c r="AD145" s="845"/>
      <c r="AE145" s="845"/>
      <c r="AF145" s="845"/>
      <c r="AG145" s="845"/>
      <c r="AH145" s="845"/>
      <c r="AI145" s="845"/>
      <c r="AJ145" s="845"/>
      <c r="AK145" s="845"/>
      <c r="AL145" s="845"/>
      <c r="AM145" s="845"/>
      <c r="AN145" s="845"/>
      <c r="AO145" s="845"/>
      <c r="AP145" s="845"/>
      <c r="AQ145" s="845"/>
      <c r="AR145" s="845"/>
      <c r="AS145" s="845"/>
      <c r="AT145" s="845"/>
      <c r="AU145" s="845"/>
      <c r="AV145" s="845"/>
      <c r="AW145" s="845"/>
      <c r="AX145" s="845"/>
      <c r="AY145" s="845"/>
      <c r="AZ145" s="845"/>
      <c r="BA145" s="845"/>
    </row>
    <row r="146" spans="1:53" ht="37.5" customHeight="1" thickBot="1" x14ac:dyDescent="0.35">
      <c r="A146" s="1141"/>
      <c r="B146" s="1142" t="s">
        <v>66</v>
      </c>
      <c r="C146" s="1142"/>
      <c r="D146" s="1142"/>
      <c r="E146" s="899">
        <f>+E145</f>
        <v>14000000000</v>
      </c>
      <c r="F146" s="899"/>
      <c r="G146" s="900"/>
      <c r="H146" s="901"/>
      <c r="I146" s="902"/>
      <c r="J146" s="946"/>
      <c r="K146" s="947"/>
      <c r="L146" s="904"/>
      <c r="M146" s="905"/>
      <c r="N146" s="905"/>
      <c r="O146" s="906"/>
      <c r="P146" s="907"/>
      <c r="Q146" s="907"/>
      <c r="R146" s="905"/>
      <c r="S146" s="906"/>
    </row>
    <row r="147" spans="1:53" ht="45" x14ac:dyDescent="0.3">
      <c r="A147" s="1143" t="s">
        <v>320</v>
      </c>
      <c r="B147" s="866" t="s">
        <v>314</v>
      </c>
      <c r="C147" s="866"/>
      <c r="D147" s="867" t="s">
        <v>316</v>
      </c>
      <c r="E147" s="855">
        <v>9187000000</v>
      </c>
      <c r="F147" s="855"/>
      <c r="G147" s="890"/>
      <c r="H147" s="871"/>
      <c r="I147" s="860"/>
      <c r="J147" s="860"/>
      <c r="K147" s="908"/>
      <c r="L147" s="891"/>
      <c r="M147" s="892"/>
      <c r="N147" s="892"/>
      <c r="O147" s="893"/>
      <c r="P147" s="894"/>
      <c r="Q147" s="894"/>
      <c r="R147" s="892"/>
      <c r="S147" s="893"/>
    </row>
    <row r="148" spans="1:53" ht="24.75" customHeight="1" thickBot="1" x14ac:dyDescent="0.35">
      <c r="A148" s="1143"/>
      <c r="B148" s="1142" t="s">
        <v>66</v>
      </c>
      <c r="C148" s="1142"/>
      <c r="D148" s="1142"/>
      <c r="E148" s="899">
        <f>+E147</f>
        <v>9187000000</v>
      </c>
      <c r="F148" s="899"/>
      <c r="G148" s="900"/>
      <c r="H148" s="901"/>
      <c r="I148" s="902"/>
      <c r="J148" s="946"/>
      <c r="K148" s="947"/>
      <c r="L148" s="904"/>
      <c r="M148" s="905"/>
      <c r="N148" s="905"/>
      <c r="O148" s="906"/>
      <c r="P148" s="907"/>
      <c r="Q148" s="907"/>
      <c r="R148" s="905"/>
      <c r="S148" s="906"/>
    </row>
    <row r="149" spans="1:53" x14ac:dyDescent="0.3">
      <c r="A149" s="1143" t="s">
        <v>285</v>
      </c>
      <c r="B149" s="955" t="s">
        <v>109</v>
      </c>
      <c r="C149" s="956"/>
      <c r="D149" s="930" t="s">
        <v>166</v>
      </c>
      <c r="E149" s="868">
        <v>0</v>
      </c>
      <c r="F149" s="868"/>
      <c r="G149" s="895"/>
      <c r="H149" s="871"/>
      <c r="I149" s="860"/>
      <c r="J149" s="860"/>
      <c r="K149" s="908"/>
      <c r="L149" s="891"/>
      <c r="M149" s="892"/>
      <c r="N149" s="892"/>
      <c r="O149" s="893"/>
      <c r="P149" s="894"/>
      <c r="Q149" s="894"/>
      <c r="R149" s="892"/>
      <c r="S149" s="893"/>
    </row>
    <row r="150" spans="1:53" ht="18" customHeight="1" thickBot="1" x14ac:dyDescent="0.35">
      <c r="A150" s="1144"/>
      <c r="B150" s="998" t="s">
        <v>66</v>
      </c>
      <c r="C150" s="998"/>
      <c r="D150" s="999" t="s">
        <v>285</v>
      </c>
      <c r="E150" s="1000">
        <f>+E149</f>
        <v>0</v>
      </c>
      <c r="F150" s="1000"/>
      <c r="G150" s="1001"/>
      <c r="H150" s="1002"/>
      <c r="I150" s="1003"/>
      <c r="J150" s="1003"/>
      <c r="K150" s="1004"/>
      <c r="L150" s="1005"/>
      <c r="M150" s="1006"/>
      <c r="N150" s="1006"/>
      <c r="O150" s="1007"/>
      <c r="P150" s="1008"/>
      <c r="Q150" s="1008"/>
      <c r="R150" s="1006"/>
      <c r="S150" s="1007"/>
    </row>
    <row r="151" spans="1:53" ht="18" customHeight="1" x14ac:dyDescent="0.3">
      <c r="A151" s="1145"/>
      <c r="B151" s="1145"/>
      <c r="C151" s="1145"/>
      <c r="D151" s="1145"/>
      <c r="E151" s="1145"/>
      <c r="F151" s="1009"/>
      <c r="G151" s="1010"/>
      <c r="H151" s="852"/>
      <c r="I151" s="852"/>
      <c r="J151" s="852"/>
      <c r="K151" s="852"/>
    </row>
    <row r="152" spans="1:53" ht="18" customHeight="1" x14ac:dyDescent="0.3">
      <c r="A152" s="1011"/>
      <c r="B152" s="1010"/>
      <c r="C152" s="1010"/>
      <c r="D152" s="1012"/>
      <c r="E152" s="1013"/>
      <c r="F152" s="1013"/>
      <c r="G152" s="1014"/>
    </row>
    <row r="153" spans="1:53" ht="18" customHeight="1" thickBot="1" x14ac:dyDescent="0.35">
      <c r="A153" s="1011"/>
      <c r="B153" s="1010"/>
      <c r="C153" s="1010"/>
      <c r="D153" s="1012"/>
      <c r="E153" s="1013"/>
      <c r="F153" s="1013"/>
      <c r="G153" s="1014"/>
    </row>
    <row r="154" spans="1:53" ht="38.25" customHeight="1" x14ac:dyDescent="0.3">
      <c r="A154" s="1011"/>
      <c r="B154" s="1011"/>
      <c r="C154" s="1138" t="s">
        <v>66</v>
      </c>
      <c r="D154" s="1015" t="s">
        <v>150</v>
      </c>
      <c r="E154" s="1016" t="s">
        <v>661</v>
      </c>
      <c r="F154" s="1017"/>
      <c r="G154" s="1017"/>
    </row>
    <row r="155" spans="1:53" x14ac:dyDescent="0.3">
      <c r="A155" s="1011"/>
      <c r="B155" s="1011"/>
      <c r="C155" s="1139"/>
      <c r="D155" s="1018" t="s">
        <v>78</v>
      </c>
      <c r="E155" s="1019">
        <f>+E12+E25+E34+E37+E53+E58+E63+E71+E79+E82+E90+E99+E103+E108+E134+E143+E145</f>
        <v>314006698725</v>
      </c>
      <c r="F155" s="1020"/>
      <c r="G155" s="1021"/>
      <c r="H155" s="1022"/>
      <c r="I155" s="1023"/>
    </row>
    <row r="156" spans="1:53" x14ac:dyDescent="0.3">
      <c r="A156" s="1011"/>
      <c r="B156" s="1011"/>
      <c r="C156" s="1139"/>
      <c r="D156" s="1018" t="s">
        <v>46</v>
      </c>
      <c r="E156" s="1024">
        <f>+E7+E18+E29+E42+E47+E49+E51+E56+E61+E68+E76+E87+E95+E106+E111+E114+E122+E129+E132+E139+E141+E148+E150</f>
        <v>1114963588386</v>
      </c>
      <c r="F156" s="1025"/>
      <c r="G156" s="1026"/>
      <c r="H156" s="1023"/>
      <c r="I156" s="1027"/>
    </row>
    <row r="157" spans="1:53" ht="15.75" thickBot="1" x14ac:dyDescent="0.35">
      <c r="B157" s="1028"/>
      <c r="C157" s="1140"/>
      <c r="D157" s="999" t="s">
        <v>42</v>
      </c>
      <c r="E157" s="1029">
        <f>+E156+E155</f>
        <v>1428970287111</v>
      </c>
      <c r="F157" s="1030"/>
      <c r="G157" s="1031"/>
      <c r="H157" s="1023"/>
    </row>
    <row r="158" spans="1:53" ht="23.25" customHeight="1" x14ac:dyDescent="0.3">
      <c r="A158" s="1032"/>
      <c r="B158" s="1033"/>
      <c r="C158" s="1034"/>
      <c r="D158" s="1034"/>
      <c r="E158" s="1035"/>
      <c r="F158" s="1034"/>
      <c r="G158" s="1010"/>
    </row>
    <row r="160" spans="1:53" x14ac:dyDescent="0.3">
      <c r="E160" s="1037"/>
    </row>
    <row r="162" spans="4:5" x14ac:dyDescent="0.3">
      <c r="D162" s="1036" t="s">
        <v>662</v>
      </c>
    </row>
    <row r="166" spans="4:5" ht="15" customHeight="1" x14ac:dyDescent="0.3">
      <c r="E166" s="1040"/>
    </row>
  </sheetData>
  <autoFilter ref="A4:BA4"/>
  <mergeCells count="64">
    <mergeCell ref="A2:K2"/>
    <mergeCell ref="A3:A4"/>
    <mergeCell ref="B3:B4"/>
    <mergeCell ref="C3:C4"/>
    <mergeCell ref="D3:D4"/>
    <mergeCell ref="E3:E4"/>
    <mergeCell ref="F3:F4"/>
    <mergeCell ref="G3:G4"/>
    <mergeCell ref="H3:I3"/>
    <mergeCell ref="J3:K3"/>
    <mergeCell ref="L3:M3"/>
    <mergeCell ref="N3:O3"/>
    <mergeCell ref="P3:Q3"/>
    <mergeCell ref="R3:S3"/>
    <mergeCell ref="A5:A13"/>
    <mergeCell ref="B7:D7"/>
    <mergeCell ref="B12:D12"/>
    <mergeCell ref="B13:D13"/>
    <mergeCell ref="A60:A64"/>
    <mergeCell ref="B64:D64"/>
    <mergeCell ref="A14:A26"/>
    <mergeCell ref="B18:D18"/>
    <mergeCell ref="B25:D25"/>
    <mergeCell ref="B26:D26"/>
    <mergeCell ref="A27:A35"/>
    <mergeCell ref="B29:D29"/>
    <mergeCell ref="B34:D34"/>
    <mergeCell ref="B35:D35"/>
    <mergeCell ref="A36:A38"/>
    <mergeCell ref="A39:A54"/>
    <mergeCell ref="B54:D54"/>
    <mergeCell ref="A55:A59"/>
    <mergeCell ref="B59:D59"/>
    <mergeCell ref="A65:A72"/>
    <mergeCell ref="B72:D72"/>
    <mergeCell ref="A73:A80"/>
    <mergeCell ref="B80:D80"/>
    <mergeCell ref="A81:A83"/>
    <mergeCell ref="B83:D83"/>
    <mergeCell ref="A84:A91"/>
    <mergeCell ref="B91:D91"/>
    <mergeCell ref="A92:A100"/>
    <mergeCell ref="B100:D100"/>
    <mergeCell ref="A101:A104"/>
    <mergeCell ref="B104:D104"/>
    <mergeCell ref="A105:A109"/>
    <mergeCell ref="B109:D109"/>
    <mergeCell ref="A110:A112"/>
    <mergeCell ref="B112:D112"/>
    <mergeCell ref="A113:A114"/>
    <mergeCell ref="B114:D114"/>
    <mergeCell ref="A115:A135"/>
    <mergeCell ref="B135:D135"/>
    <mergeCell ref="A136:A142"/>
    <mergeCell ref="B142:D142"/>
    <mergeCell ref="A143:A144"/>
    <mergeCell ref="B144:D144"/>
    <mergeCell ref="C154:C157"/>
    <mergeCell ref="A145:A146"/>
    <mergeCell ref="B146:D146"/>
    <mergeCell ref="A147:A148"/>
    <mergeCell ref="B148:D148"/>
    <mergeCell ref="A149:A150"/>
    <mergeCell ref="A151:E151"/>
  </mergeCells>
  <conditionalFormatting sqref="B98">
    <cfRule type="duplicateValues" dxfId="49" priority="4"/>
  </conditionalFormatting>
  <conditionalFormatting sqref="D8:D9">
    <cfRule type="duplicateValues" dxfId="48" priority="6"/>
  </conditionalFormatting>
  <conditionalFormatting sqref="D10">
    <cfRule type="duplicateValues" dxfId="47" priority="2"/>
  </conditionalFormatting>
  <conditionalFormatting sqref="D11">
    <cfRule type="duplicateValues" dxfId="46" priority="5"/>
  </conditionalFormatting>
  <conditionalFormatting sqref="D23">
    <cfRule type="duplicateValues" dxfId="45" priority="7"/>
  </conditionalFormatting>
  <conditionalFormatting sqref="D24">
    <cfRule type="duplicateValues" dxfId="44" priority="1"/>
  </conditionalFormatting>
  <conditionalFormatting sqref="I24">
    <cfRule type="duplicateValues" dxfId="43" priority="3"/>
  </conditionalFormatting>
  <printOptions horizontalCentered="1" verticalCentered="1"/>
  <pageMargins left="1.2736614173228347" right="0.70866141732283472" top="0.74803149606299213" bottom="0.74803149606299213" header="0.31496062992125984" footer="0.31496062992125984"/>
  <pageSetup paperSize="9" scale="3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FFFF00"/>
  </sheetPr>
  <dimension ref="A3:T35"/>
  <sheetViews>
    <sheetView zoomScale="80" zoomScaleNormal="80" workbookViewId="0">
      <selection activeCell="J24" sqref="J24"/>
    </sheetView>
  </sheetViews>
  <sheetFormatPr baseColWidth="10" defaultColWidth="9.140625" defaultRowHeight="15" x14ac:dyDescent="0.25"/>
  <cols>
    <col min="1" max="1" width="40.28515625" customWidth="1"/>
    <col min="2" max="2" width="18.42578125" customWidth="1"/>
    <col min="3" max="3" width="20.5703125" customWidth="1"/>
    <col min="4" max="4" width="19.28515625" hidden="1" customWidth="1"/>
    <col min="5" max="5" width="17" customWidth="1"/>
    <col min="6" max="6" width="20.85546875" customWidth="1"/>
    <col min="7" max="7" width="15.28515625" customWidth="1"/>
    <col min="8" max="8" width="27.42578125" customWidth="1"/>
    <col min="9" max="9" width="17.28515625" customWidth="1"/>
    <col min="10" max="10" width="20.7109375" customWidth="1"/>
    <col min="11" max="11" width="12.140625" customWidth="1"/>
    <col min="12" max="12" width="18.28515625" customWidth="1"/>
    <col min="13" max="13" width="18.42578125" customWidth="1"/>
    <col min="14" max="14" width="17.28515625" customWidth="1"/>
    <col min="15" max="15" width="14.85546875" customWidth="1"/>
    <col min="16" max="16" width="15" hidden="1" customWidth="1"/>
    <col min="17" max="17" width="14.7109375" customWidth="1"/>
    <col min="18" max="18" width="18.5703125" customWidth="1"/>
    <col min="19" max="19" width="16.140625" customWidth="1"/>
    <col min="20" max="24" width="9.140625" customWidth="1"/>
  </cols>
  <sheetData>
    <row r="3" spans="1:20" ht="40.5" customHeight="1" x14ac:dyDescent="0.55000000000000004">
      <c r="A3" s="1174" t="s">
        <v>201</v>
      </c>
      <c r="B3" s="1174"/>
      <c r="C3" s="1174"/>
      <c r="D3" s="1174"/>
      <c r="E3" s="1174"/>
      <c r="F3" s="1174"/>
      <c r="G3" s="1174"/>
      <c r="H3" s="1174"/>
      <c r="I3" s="1174"/>
      <c r="J3" s="1174"/>
      <c r="K3" s="1174"/>
      <c r="L3" s="1174"/>
      <c r="M3" s="1174"/>
      <c r="N3" s="1174"/>
      <c r="O3" s="1174"/>
      <c r="P3" s="455"/>
    </row>
    <row r="4" spans="1:20" ht="30.75" customHeight="1" x14ac:dyDescent="0.5">
      <c r="A4" s="1175">
        <v>46265</v>
      </c>
      <c r="B4" s="1175"/>
      <c r="C4" s="1175"/>
      <c r="D4" s="1175"/>
      <c r="E4" s="1175"/>
      <c r="F4" s="1175"/>
      <c r="G4" s="1175"/>
      <c r="H4" s="1175"/>
      <c r="I4" s="1175"/>
      <c r="J4" s="1175"/>
      <c r="K4" s="1175"/>
      <c r="L4" s="1175"/>
      <c r="M4" s="1175"/>
      <c r="N4" s="1175"/>
      <c r="O4" s="1175"/>
    </row>
    <row r="5" spans="1:20" ht="30.75" customHeight="1" x14ac:dyDescent="0.5">
      <c r="A5" s="1180"/>
      <c r="B5" s="1175"/>
      <c r="C5" s="1175"/>
      <c r="D5" s="1175"/>
      <c r="E5" s="1175"/>
      <c r="F5" s="1175"/>
      <c r="G5" s="1175"/>
      <c r="H5" s="1175"/>
      <c r="I5" s="1175"/>
      <c r="J5" s="1175"/>
      <c r="K5" s="1175"/>
      <c r="L5" s="1175"/>
      <c r="M5" s="1175"/>
      <c r="N5" s="1175"/>
      <c r="O5" s="1175"/>
      <c r="P5" s="1175"/>
    </row>
    <row r="6" spans="1:20" ht="24.75" customHeight="1" x14ac:dyDescent="0.25">
      <c r="A6" s="1176" t="s">
        <v>61</v>
      </c>
      <c r="B6" s="1177"/>
      <c r="C6" s="1177"/>
      <c r="D6" s="1177"/>
      <c r="E6" s="1177"/>
      <c r="F6" s="1177"/>
      <c r="G6" s="1177"/>
      <c r="H6" s="1177"/>
      <c r="I6" s="1177"/>
      <c r="J6" s="1177"/>
      <c r="K6" s="1177"/>
      <c r="L6" s="1177"/>
      <c r="M6" s="1177"/>
      <c r="N6" s="1177"/>
      <c r="O6" s="1177"/>
      <c r="P6" s="1177"/>
    </row>
    <row r="7" spans="1:20" ht="22.5" customHeight="1" thickBot="1" x14ac:dyDescent="0.3">
      <c r="A7" s="1178" t="s">
        <v>56</v>
      </c>
      <c r="B7" s="1179"/>
      <c r="C7" s="1179"/>
      <c r="D7" s="1179"/>
      <c r="E7" s="1179"/>
      <c r="F7" s="1179"/>
      <c r="G7" s="1179"/>
      <c r="H7" s="1179"/>
      <c r="I7" s="1179"/>
      <c r="J7" s="1179"/>
      <c r="K7" s="1179"/>
      <c r="L7" s="1179"/>
      <c r="M7" s="1179"/>
      <c r="N7" s="1179"/>
      <c r="O7" s="1179"/>
      <c r="P7" s="1179"/>
    </row>
    <row r="8" spans="1:20" s="117" customFormat="1" ht="80.25" customHeight="1" thickBot="1" x14ac:dyDescent="0.25">
      <c r="A8" s="443" t="s">
        <v>150</v>
      </c>
      <c r="B8" s="444" t="s">
        <v>90</v>
      </c>
      <c r="C8" s="448" t="s">
        <v>149</v>
      </c>
      <c r="D8" s="742" t="s">
        <v>465</v>
      </c>
      <c r="E8" s="448" t="s">
        <v>92</v>
      </c>
      <c r="F8" s="742" t="s">
        <v>673</v>
      </c>
      <c r="G8" s="448" t="s">
        <v>24</v>
      </c>
      <c r="H8" s="448" t="s">
        <v>317</v>
      </c>
      <c r="I8" s="448" t="s">
        <v>151</v>
      </c>
      <c r="J8" s="448" t="s">
        <v>25</v>
      </c>
      <c r="K8" s="449" t="s">
        <v>191</v>
      </c>
      <c r="L8" s="449" t="s">
        <v>338</v>
      </c>
      <c r="M8" s="448" t="s">
        <v>76</v>
      </c>
      <c r="N8" s="448" t="s">
        <v>339</v>
      </c>
      <c r="O8" s="743" t="s">
        <v>344</v>
      </c>
      <c r="P8" s="538" t="s">
        <v>28</v>
      </c>
    </row>
    <row r="9" spans="1:20" ht="30" customHeight="1" x14ac:dyDescent="0.25">
      <c r="A9" s="348" t="s">
        <v>43</v>
      </c>
      <c r="B9" s="295">
        <v>63061.072</v>
      </c>
      <c r="C9" s="227">
        <v>63061.072</v>
      </c>
      <c r="D9" s="227" t="e">
        <v>#REF!</v>
      </c>
      <c r="E9" s="227">
        <v>0</v>
      </c>
      <c r="F9" s="227">
        <v>63061.072</v>
      </c>
      <c r="G9" s="227">
        <v>62654.163582150009</v>
      </c>
      <c r="H9" s="51">
        <v>0.99354739136293158</v>
      </c>
      <c r="I9" s="229">
        <v>406.90841784999066</v>
      </c>
      <c r="J9" s="227">
        <v>35332.814780000001</v>
      </c>
      <c r="K9" s="51">
        <v>0.56029518147106661</v>
      </c>
      <c r="L9" s="51" t="s">
        <v>63</v>
      </c>
      <c r="M9" s="227">
        <v>35276.596537999998</v>
      </c>
      <c r="N9" s="51" t="s">
        <v>63</v>
      </c>
      <c r="O9" s="744">
        <v>0.55940369262990008</v>
      </c>
      <c r="P9" s="737" t="e">
        <v>#REF!</v>
      </c>
      <c r="R9" s="53"/>
    </row>
    <row r="10" spans="1:20" ht="42" customHeight="1" x14ac:dyDescent="0.25">
      <c r="A10" s="349" t="s">
        <v>146</v>
      </c>
      <c r="B10" s="227">
        <v>14780.688386000002</v>
      </c>
      <c r="C10" s="227">
        <v>25054.020978</v>
      </c>
      <c r="D10" s="227" t="e">
        <v>#REF!</v>
      </c>
      <c r="E10" s="227">
        <v>0</v>
      </c>
      <c r="F10" s="227">
        <v>25054.020978</v>
      </c>
      <c r="G10" s="228">
        <v>16324.629947739999</v>
      </c>
      <c r="H10" s="51">
        <v>0.65157724431039221</v>
      </c>
      <c r="I10" s="229">
        <v>8729.3910302600016</v>
      </c>
      <c r="J10" s="227">
        <v>14184.235486020001</v>
      </c>
      <c r="K10" s="51">
        <v>0.56614606886755681</v>
      </c>
      <c r="L10" s="51" t="s">
        <v>63</v>
      </c>
      <c r="M10" s="227">
        <v>9948.5109451900007</v>
      </c>
      <c r="N10" s="51" t="s">
        <v>63</v>
      </c>
      <c r="O10" s="744">
        <v>0.39708240660953437</v>
      </c>
      <c r="P10" s="738" t="e">
        <v>#REF!</v>
      </c>
      <c r="Q10" s="53"/>
      <c r="R10" s="53"/>
    </row>
    <row r="11" spans="1:20" ht="42" customHeight="1" x14ac:dyDescent="0.25">
      <c r="A11" s="349" t="s">
        <v>64</v>
      </c>
      <c r="B11" s="227">
        <v>1034159.8280000001</v>
      </c>
      <c r="C11" s="227">
        <v>1035714.8280000001</v>
      </c>
      <c r="D11" s="227" t="e">
        <v>#REF!</v>
      </c>
      <c r="E11" s="227">
        <v>101718.78812844997</v>
      </c>
      <c r="F11" s="227">
        <v>933996.03987155017</v>
      </c>
      <c r="G11" s="228">
        <v>933826.51669355016</v>
      </c>
      <c r="H11" s="51">
        <v>0.9998184968985272</v>
      </c>
      <c r="I11" s="229">
        <v>169.5231780000031</v>
      </c>
      <c r="J11" s="227">
        <v>794873.60495441</v>
      </c>
      <c r="K11" s="51">
        <v>0.85104601199778829</v>
      </c>
      <c r="L11" s="550">
        <v>0.83</v>
      </c>
      <c r="M11" s="227">
        <v>176516.39504464998</v>
      </c>
      <c r="N11" s="550">
        <v>0.43</v>
      </c>
      <c r="O11" s="744">
        <v>0.1889905176353058</v>
      </c>
      <c r="P11" s="738" t="e">
        <v>#REF!</v>
      </c>
      <c r="R11" s="53"/>
      <c r="S11" s="53"/>
      <c r="T11" s="53"/>
    </row>
    <row r="12" spans="1:20" ht="71.25" customHeight="1" x14ac:dyDescent="0.25">
      <c r="A12" s="349" t="s">
        <v>147</v>
      </c>
      <c r="B12" s="227">
        <v>2962</v>
      </c>
      <c r="C12" s="227">
        <v>2962</v>
      </c>
      <c r="D12" s="227" t="e">
        <v>#REF!</v>
      </c>
      <c r="E12" s="227">
        <v>0</v>
      </c>
      <c r="F12" s="227">
        <v>2962</v>
      </c>
      <c r="G12" s="227">
        <v>0</v>
      </c>
      <c r="H12" s="51">
        <v>0</v>
      </c>
      <c r="I12" s="229">
        <v>2962</v>
      </c>
      <c r="J12" s="227">
        <v>0</v>
      </c>
      <c r="K12" s="51">
        <v>0</v>
      </c>
      <c r="L12" s="51" t="s">
        <v>63</v>
      </c>
      <c r="M12" s="227">
        <v>0</v>
      </c>
      <c r="N12" s="51" t="s">
        <v>63</v>
      </c>
      <c r="O12" s="744">
        <v>0</v>
      </c>
      <c r="P12" s="738" t="e">
        <v>#REF!</v>
      </c>
      <c r="Q12" s="53"/>
      <c r="R12" s="53"/>
    </row>
    <row r="13" spans="1:20" ht="30" customHeight="1" x14ac:dyDescent="0.25">
      <c r="A13" s="350" t="s">
        <v>46</v>
      </c>
      <c r="B13" s="326">
        <v>1114963.5883860001</v>
      </c>
      <c r="C13" s="326">
        <v>1126791.9209780002</v>
      </c>
      <c r="D13" s="326" t="e">
        <v>#REF!</v>
      </c>
      <c r="E13" s="326">
        <v>101718.78812844997</v>
      </c>
      <c r="F13" s="326">
        <v>1025073.1328495502</v>
      </c>
      <c r="G13" s="326">
        <v>1012805.3102234402</v>
      </c>
      <c r="H13" s="327">
        <v>0.988032246448595</v>
      </c>
      <c r="I13" s="328">
        <v>12267.82262611005</v>
      </c>
      <c r="J13" s="326">
        <v>844390.65522043</v>
      </c>
      <c r="K13" s="327">
        <v>0.82373698828019237</v>
      </c>
      <c r="L13" s="327">
        <v>0.83</v>
      </c>
      <c r="M13" s="326">
        <v>221741.50252783997</v>
      </c>
      <c r="N13" s="327">
        <v>0.43</v>
      </c>
      <c r="O13" s="745">
        <v>0.21631773911723909</v>
      </c>
      <c r="P13" s="739" t="e">
        <v>#REF!</v>
      </c>
      <c r="Q13" s="53"/>
      <c r="R13" s="53"/>
    </row>
    <row r="14" spans="1:20" ht="48" customHeight="1" x14ac:dyDescent="0.45">
      <c r="A14" s="844" t="s">
        <v>45</v>
      </c>
      <c r="B14" s="227">
        <v>314006.69872500002</v>
      </c>
      <c r="C14" s="227">
        <v>314006.69872500002</v>
      </c>
      <c r="D14" s="227" t="e">
        <v>#REF!</v>
      </c>
      <c r="E14" s="227">
        <v>66309.673729780014</v>
      </c>
      <c r="F14" s="293">
        <v>247697.02499522001</v>
      </c>
      <c r="G14" s="227">
        <v>247067.75432022</v>
      </c>
      <c r="H14" s="51">
        <v>0.99745951460251836</v>
      </c>
      <c r="I14" s="229">
        <v>629.27067500000703</v>
      </c>
      <c r="J14" s="227">
        <v>177357.52299013996</v>
      </c>
      <c r="K14" s="51">
        <v>0.716026052366041</v>
      </c>
      <c r="L14" s="550">
        <v>0.83</v>
      </c>
      <c r="M14" s="227">
        <v>51112.832734629999</v>
      </c>
      <c r="N14" s="550">
        <v>0.43</v>
      </c>
      <c r="O14" s="744">
        <v>0.20635222702257469</v>
      </c>
      <c r="P14" s="738" t="e">
        <v>#REF!</v>
      </c>
      <c r="Q14" s="53"/>
      <c r="R14" s="53"/>
    </row>
    <row r="15" spans="1:20" ht="29.25" customHeight="1" x14ac:dyDescent="0.25">
      <c r="A15" s="350" t="s">
        <v>65</v>
      </c>
      <c r="B15" s="326">
        <v>314006.69872500002</v>
      </c>
      <c r="C15" s="326">
        <v>314006.69872500002</v>
      </c>
      <c r="D15" s="326" t="e">
        <v>#REF!</v>
      </c>
      <c r="E15" s="326">
        <v>66309.673729780014</v>
      </c>
      <c r="F15" s="326">
        <v>247697.02499522001</v>
      </c>
      <c r="G15" s="326">
        <v>247067.75432022</v>
      </c>
      <c r="H15" s="327">
        <v>0.99745951460251836</v>
      </c>
      <c r="I15" s="328">
        <v>629.27067500000703</v>
      </c>
      <c r="J15" s="326">
        <v>177357.52299013996</v>
      </c>
      <c r="K15" s="327">
        <v>0.716026052366041</v>
      </c>
      <c r="L15" s="327">
        <v>0.83</v>
      </c>
      <c r="M15" s="326">
        <v>51112.832734629999</v>
      </c>
      <c r="N15" s="327">
        <v>0.43</v>
      </c>
      <c r="O15" s="745">
        <v>0.20635222702257469</v>
      </c>
      <c r="P15" s="739" t="e">
        <v>#REF!</v>
      </c>
      <c r="Q15" s="53"/>
      <c r="R15" s="53"/>
    </row>
    <row r="16" spans="1:20" ht="29.25" customHeight="1" x14ac:dyDescent="0.25">
      <c r="A16" s="351" t="s">
        <v>234</v>
      </c>
      <c r="B16" s="329">
        <v>1428970.2871110002</v>
      </c>
      <c r="C16" s="329">
        <v>1440798.6197030002</v>
      </c>
      <c r="D16" s="329" t="e">
        <v>#REF!</v>
      </c>
      <c r="E16" s="329">
        <v>168028.46185823</v>
      </c>
      <c r="F16" s="329">
        <v>1272770.1578447702</v>
      </c>
      <c r="G16" s="329">
        <v>1259873.0645436603</v>
      </c>
      <c r="H16" s="330">
        <v>0.98986691098811663</v>
      </c>
      <c r="I16" s="331">
        <v>12897.093301110057</v>
      </c>
      <c r="J16" s="329">
        <v>1021748.17821057</v>
      </c>
      <c r="K16" s="330">
        <v>0.80277509015511084</v>
      </c>
      <c r="L16" s="553">
        <v>0.83</v>
      </c>
      <c r="M16" s="329">
        <v>272854.33526246995</v>
      </c>
      <c r="N16" s="553">
        <v>0.43</v>
      </c>
      <c r="O16" s="746">
        <v>0.21437832556076306</v>
      </c>
      <c r="P16" s="740" t="e">
        <v>#REF!</v>
      </c>
      <c r="R16" s="53"/>
    </row>
    <row r="17" spans="1:19" ht="38.25" hidden="1" customHeight="1" x14ac:dyDescent="0.25">
      <c r="A17" s="349" t="s">
        <v>236</v>
      </c>
      <c r="B17" s="293">
        <v>0</v>
      </c>
      <c r="C17" s="293">
        <v>0</v>
      </c>
      <c r="D17" s="294">
        <v>0</v>
      </c>
      <c r="E17" s="294">
        <v>0</v>
      </c>
      <c r="F17" s="293">
        <v>0</v>
      </c>
      <c r="G17" s="228">
        <v>0</v>
      </c>
      <c r="H17" s="51">
        <v>0</v>
      </c>
      <c r="I17" s="229">
        <v>0</v>
      </c>
      <c r="J17" s="227">
        <v>0</v>
      </c>
      <c r="K17" s="51">
        <v>0</v>
      </c>
      <c r="L17" s="51" t="s">
        <v>63</v>
      </c>
      <c r="M17" s="227">
        <v>0</v>
      </c>
      <c r="N17" s="74" t="s">
        <v>63</v>
      </c>
      <c r="O17" s="744">
        <v>0</v>
      </c>
      <c r="P17" s="738">
        <v>0</v>
      </c>
      <c r="R17" s="53"/>
    </row>
    <row r="18" spans="1:19" ht="44.25" hidden="1" customHeight="1" x14ac:dyDescent="0.25">
      <c r="A18" s="445" t="s">
        <v>263</v>
      </c>
      <c r="B18" s="329">
        <v>0</v>
      </c>
      <c r="C18" s="329">
        <v>0</v>
      </c>
      <c r="D18" s="329">
        <v>0</v>
      </c>
      <c r="E18" s="329">
        <v>0</v>
      </c>
      <c r="F18" s="329">
        <v>0</v>
      </c>
      <c r="G18" s="329">
        <v>0</v>
      </c>
      <c r="H18" s="330">
        <v>0</v>
      </c>
      <c r="I18" s="331">
        <v>0</v>
      </c>
      <c r="J18" s="329">
        <v>0</v>
      </c>
      <c r="K18" s="330">
        <v>0</v>
      </c>
      <c r="L18" s="330" t="s">
        <v>63</v>
      </c>
      <c r="M18" s="329">
        <v>0</v>
      </c>
      <c r="N18" s="330" t="s">
        <v>63</v>
      </c>
      <c r="O18" s="746">
        <v>0</v>
      </c>
      <c r="P18" s="740">
        <v>0</v>
      </c>
      <c r="R18" s="53"/>
    </row>
    <row r="19" spans="1:19" ht="29.25" customHeight="1" thickBot="1" x14ac:dyDescent="0.3">
      <c r="A19" s="352" t="s">
        <v>257</v>
      </c>
      <c r="B19" s="353">
        <v>1428970.2871110002</v>
      </c>
      <c r="C19" s="353">
        <v>1440798.6197030002</v>
      </c>
      <c r="D19" s="353" t="e">
        <v>#REF!</v>
      </c>
      <c r="E19" s="353">
        <v>168028.46185823</v>
      </c>
      <c r="F19" s="353">
        <v>1272770.1578447702</v>
      </c>
      <c r="G19" s="353">
        <v>1259873.0645436603</v>
      </c>
      <c r="H19" s="354">
        <v>0.98986691098811663</v>
      </c>
      <c r="I19" s="355">
        <v>12897.09330110997</v>
      </c>
      <c r="J19" s="353">
        <v>1021748.17821057</v>
      </c>
      <c r="K19" s="354">
        <v>0.80277509015511084</v>
      </c>
      <c r="L19" s="354">
        <v>0.83</v>
      </c>
      <c r="M19" s="353">
        <v>272854.33526246995</v>
      </c>
      <c r="N19" s="354">
        <v>0.43</v>
      </c>
      <c r="O19" s="747">
        <v>0.21437832556076306</v>
      </c>
      <c r="P19" s="741" t="e">
        <v>#REF!</v>
      </c>
      <c r="S19" s="53"/>
    </row>
    <row r="20" spans="1:19" ht="21" customHeight="1" x14ac:dyDescent="0.25">
      <c r="A20" s="203" t="s">
        <v>674</v>
      </c>
      <c r="B20" s="203"/>
      <c r="C20" s="203"/>
      <c r="D20" s="547"/>
      <c r="E20" s="547"/>
      <c r="F20" s="203"/>
      <c r="G20" s="203"/>
      <c r="H20" s="203"/>
      <c r="I20" s="203"/>
      <c r="J20" s="547"/>
      <c r="K20" s="203"/>
      <c r="L20" s="203"/>
      <c r="M20" s="203"/>
      <c r="N20" s="203"/>
      <c r="O20" s="203"/>
      <c r="P20" s="454"/>
    </row>
    <row r="21" spans="1:19" s="108" customFormat="1" x14ac:dyDescent="0.25">
      <c r="B21" s="555"/>
      <c r="C21" s="555"/>
      <c r="D21" s="555"/>
      <c r="E21" s="555"/>
      <c r="F21" s="555"/>
      <c r="G21" s="555"/>
      <c r="H21" s="556"/>
      <c r="I21" s="556"/>
      <c r="J21" s="556"/>
      <c r="K21" s="556"/>
      <c r="L21" s="556"/>
      <c r="M21" s="556"/>
      <c r="N21" s="556"/>
      <c r="O21" s="555"/>
    </row>
    <row r="32" spans="1:19" ht="21.75" customHeight="1" x14ac:dyDescent="0.25"/>
    <row r="33" spans="2:10" ht="29.25" customHeight="1" x14ac:dyDescent="0.25"/>
    <row r="34" spans="2:10" ht="23.25" customHeight="1" x14ac:dyDescent="0.25">
      <c r="D34" t="e">
        <v>#REF!</v>
      </c>
      <c r="F34" s="217"/>
      <c r="G34" s="217"/>
      <c r="H34" s="217"/>
      <c r="I34" s="217"/>
      <c r="J34" s="217"/>
    </row>
    <row r="35" spans="2:10" ht="23.25" customHeight="1" x14ac:dyDescent="0.25">
      <c r="B35" s="53"/>
      <c r="F35" s="217"/>
      <c r="G35" s="217"/>
      <c r="H35" s="217"/>
      <c r="I35" s="217"/>
      <c r="J35" s="217"/>
    </row>
  </sheetData>
  <mergeCells count="5">
    <mergeCell ref="A3:O3"/>
    <mergeCell ref="A4:O4"/>
    <mergeCell ref="A6:P6"/>
    <mergeCell ref="A7:P7"/>
    <mergeCell ref="A5:P5"/>
  </mergeCells>
  <printOptions horizontalCentered="1" verticalCentered="1"/>
  <pageMargins left="1.2736614173228347" right="0.70866141732283472" top="0.74803149606299213" bottom="0.74803149606299213" header="0.31496062992125984" footer="0.31496062992125984"/>
  <pageSetup paperSize="9" scale="57" orientation="landscape" r:id="rId1"/>
  <rowBreaks count="1" manualBreakCount="1">
    <brk id="20"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FF0000"/>
  </sheetPr>
  <dimension ref="A2:BI291"/>
  <sheetViews>
    <sheetView topLeftCell="D190" zoomScale="80" zoomScaleNormal="80" workbookViewId="0">
      <selection activeCell="E180" sqref="E180:F180"/>
    </sheetView>
  </sheetViews>
  <sheetFormatPr baseColWidth="10" defaultColWidth="9.140625" defaultRowHeight="15" x14ac:dyDescent="0.25"/>
  <cols>
    <col min="1" max="1" width="33.42578125" style="513" customWidth="1"/>
    <col min="2" max="2" width="28.85546875" style="579" customWidth="1"/>
    <col min="3" max="3" width="49.140625" style="510" customWidth="1"/>
    <col min="4" max="4" width="42.7109375" style="517" customWidth="1"/>
    <col min="5" max="5" width="17.42578125" style="53" customWidth="1"/>
    <col min="6" max="6" width="18" customWidth="1"/>
    <col min="7" max="7" width="17.7109375" customWidth="1"/>
    <col min="8" max="8" width="22.5703125" customWidth="1"/>
    <col min="9" max="9" width="15.140625" customWidth="1"/>
    <col min="10" max="10" width="12.140625" style="245" customWidth="1"/>
    <col min="11" max="11" width="19.7109375" customWidth="1"/>
    <col min="12" max="12" width="18.42578125" customWidth="1"/>
    <col min="13" max="13" width="17.7109375" style="523" customWidth="1"/>
    <col min="14" max="14" width="20.5703125" style="213" customWidth="1"/>
    <col min="15" max="15" width="15.85546875" style="108" customWidth="1"/>
    <col min="16" max="16" width="11.85546875" style="213" customWidth="1"/>
    <col min="17" max="17" width="11.85546875" style="108" hidden="1" customWidth="1"/>
    <col min="18" max="18" width="17.85546875" style="1107" customWidth="1"/>
    <col min="19" max="19" width="26.28515625" style="1107" customWidth="1"/>
    <col min="20" max="22" width="9.140625" style="1106"/>
  </cols>
  <sheetData>
    <row r="2" spans="1:22" ht="26.25" customHeight="1" x14ac:dyDescent="0.25">
      <c r="A2" s="1220" t="s">
        <v>188</v>
      </c>
      <c r="B2" s="1221"/>
      <c r="C2" s="1221"/>
      <c r="D2" s="1221"/>
      <c r="E2" s="1221"/>
      <c r="F2" s="1221"/>
      <c r="G2" s="1221"/>
      <c r="H2" s="1221"/>
      <c r="I2" s="1221"/>
      <c r="J2" s="1221"/>
      <c r="K2" s="1221"/>
      <c r="L2" s="1221"/>
      <c r="M2" s="1222"/>
      <c r="N2" s="1221"/>
      <c r="O2" s="1221"/>
      <c r="P2" s="1221"/>
      <c r="Q2" s="1221"/>
    </row>
    <row r="3" spans="1:22" ht="21.75" customHeight="1" x14ac:dyDescent="0.25">
      <c r="A3" s="474"/>
      <c r="B3" s="580"/>
      <c r="C3" s="450"/>
      <c r="D3" s="514"/>
      <c r="E3" s="491"/>
      <c r="F3" s="490"/>
      <c r="G3" s="490"/>
      <c r="H3" s="490"/>
      <c r="I3" s="490"/>
      <c r="J3" s="490"/>
      <c r="K3" s="490"/>
      <c r="L3" s="490"/>
      <c r="M3" s="520"/>
      <c r="N3" s="490"/>
      <c r="O3" s="492"/>
      <c r="P3" s="490"/>
      <c r="Q3" s="492"/>
    </row>
    <row r="4" spans="1:22" ht="29.25" customHeight="1" x14ac:dyDescent="0.25">
      <c r="A4" s="1223">
        <v>46265</v>
      </c>
      <c r="B4" s="1224"/>
      <c r="C4" s="1224"/>
      <c r="D4" s="1224"/>
      <c r="E4" s="1224"/>
      <c r="F4" s="1224"/>
      <c r="G4" s="1224"/>
      <c r="H4" s="1224"/>
      <c r="I4" s="1224"/>
      <c r="J4" s="1224"/>
      <c r="K4" s="1224"/>
      <c r="L4" s="1224"/>
      <c r="M4" s="1225"/>
      <c r="N4" s="1224"/>
      <c r="O4" s="1224"/>
      <c r="P4" s="1224"/>
      <c r="Q4" s="1224"/>
    </row>
    <row r="5" spans="1:22" ht="14.25" customHeight="1" thickBot="1" x14ac:dyDescent="0.3">
      <c r="A5" s="1226"/>
      <c r="B5" s="1227"/>
      <c r="C5" s="1227"/>
      <c r="D5" s="1227"/>
      <c r="E5" s="1227"/>
      <c r="F5" s="1227"/>
      <c r="G5" s="1227"/>
      <c r="H5" s="1227"/>
      <c r="I5" s="1227"/>
      <c r="J5" s="1227"/>
      <c r="K5" s="1227"/>
      <c r="L5" s="1227"/>
      <c r="M5" s="1228"/>
      <c r="N5" s="1227"/>
      <c r="O5" s="1227"/>
      <c r="P5" s="1227"/>
      <c r="Q5" s="1227"/>
    </row>
    <row r="6" spans="1:22" s="213" customFormat="1" ht="68.25" customHeight="1" thickBot="1" x14ac:dyDescent="0.3">
      <c r="A6" s="447" t="s">
        <v>6</v>
      </c>
      <c r="B6" s="465" t="s">
        <v>7</v>
      </c>
      <c r="C6" s="446" t="s">
        <v>478</v>
      </c>
      <c r="D6" s="448" t="s">
        <v>432</v>
      </c>
      <c r="E6" s="463" t="s">
        <v>90</v>
      </c>
      <c r="F6" s="448" t="s">
        <v>149</v>
      </c>
      <c r="G6" s="448" t="s">
        <v>92</v>
      </c>
      <c r="H6" s="448" t="s">
        <v>477</v>
      </c>
      <c r="I6" s="448" t="s">
        <v>24</v>
      </c>
      <c r="J6" s="449" t="s">
        <v>317</v>
      </c>
      <c r="K6" s="448" t="s">
        <v>153</v>
      </c>
      <c r="L6" s="448" t="s">
        <v>151</v>
      </c>
      <c r="M6" s="448" t="s">
        <v>25</v>
      </c>
      <c r="N6" s="448" t="s">
        <v>40</v>
      </c>
      <c r="O6" s="448" t="s">
        <v>76</v>
      </c>
      <c r="P6" s="466" t="s">
        <v>251</v>
      </c>
      <c r="Q6" s="466" t="s">
        <v>28</v>
      </c>
      <c r="R6" s="1108"/>
      <c r="S6" s="1108"/>
      <c r="T6" s="1109"/>
      <c r="U6" s="1109"/>
      <c r="V6" s="1109"/>
    </row>
    <row r="7" spans="1:22" ht="69.75" customHeight="1" x14ac:dyDescent="0.25">
      <c r="A7" s="1231" t="s">
        <v>280</v>
      </c>
      <c r="B7" s="719" t="s">
        <v>126</v>
      </c>
      <c r="C7" s="500" t="s">
        <v>269</v>
      </c>
      <c r="D7" s="49" t="s">
        <v>269</v>
      </c>
      <c r="E7" s="584">
        <v>29933</v>
      </c>
      <c r="F7" s="585">
        <v>29701</v>
      </c>
      <c r="G7" s="585">
        <v>12478.454744000001</v>
      </c>
      <c r="H7" s="585">
        <v>17222.545255999998</v>
      </c>
      <c r="I7" s="586">
        <v>17151.022078000002</v>
      </c>
      <c r="J7" s="587">
        <v>0.99584711917217472</v>
      </c>
      <c r="K7" s="585">
        <v>1066.2457910000012</v>
      </c>
      <c r="L7" s="584">
        <v>71.523177999995823</v>
      </c>
      <c r="M7" s="584">
        <v>16084.776287000001</v>
      </c>
      <c r="N7" s="587">
        <v>0.93393723447446764</v>
      </c>
      <c r="O7" s="585">
        <v>10865.094491129999</v>
      </c>
      <c r="P7" s="587">
        <v>0.63086462132214827</v>
      </c>
      <c r="Q7" s="765" t="e">
        <v>#REF!</v>
      </c>
      <c r="R7" s="1110"/>
    </row>
    <row r="8" spans="1:22" s="752" customFormat="1" ht="74.25" customHeight="1" x14ac:dyDescent="0.25">
      <c r="A8" s="1232"/>
      <c r="B8" s="758" t="s">
        <v>123</v>
      </c>
      <c r="C8" s="749" t="s">
        <v>268</v>
      </c>
      <c r="D8" s="759" t="s">
        <v>268</v>
      </c>
      <c r="E8" s="750">
        <v>10615.530199999999</v>
      </c>
      <c r="F8" s="750">
        <v>10615.530199999999</v>
      </c>
      <c r="G8" s="751">
        <v>678.5</v>
      </c>
      <c r="H8" s="751">
        <v>9937.0301999999992</v>
      </c>
      <c r="I8" s="751">
        <v>9937.0301999999992</v>
      </c>
      <c r="J8" s="587">
        <v>1</v>
      </c>
      <c r="K8" s="751">
        <v>9842.5301999999992</v>
      </c>
      <c r="L8" s="751">
        <v>0</v>
      </c>
      <c r="M8" s="751">
        <v>94.5</v>
      </c>
      <c r="N8" s="587">
        <v>9.5098835464946067E-3</v>
      </c>
      <c r="O8" s="750">
        <v>54.9</v>
      </c>
      <c r="P8" s="587">
        <v>5.5247894889159143E-3</v>
      </c>
      <c r="Q8" s="778">
        <v>54.9</v>
      </c>
      <c r="R8" s="1110"/>
      <c r="S8" s="1107"/>
      <c r="T8" s="1106"/>
      <c r="U8" s="1106"/>
      <c r="V8" s="1106"/>
    </row>
    <row r="9" spans="1:22" ht="24.75" customHeight="1" x14ac:dyDescent="0.25">
      <c r="A9" s="1232"/>
      <c r="B9" s="1258" t="s">
        <v>44</v>
      </c>
      <c r="C9" s="1259"/>
      <c r="D9" s="1260"/>
      <c r="E9" s="590">
        <v>40548.530200000001</v>
      </c>
      <c r="F9" s="590">
        <v>40316.530200000001</v>
      </c>
      <c r="G9" s="590">
        <v>13156.954744000001</v>
      </c>
      <c r="H9" s="590">
        <v>27159.575455999999</v>
      </c>
      <c r="I9" s="590">
        <v>27088.052278000003</v>
      </c>
      <c r="J9" s="592">
        <v>0.9973665575842352</v>
      </c>
      <c r="K9" s="591">
        <v>10908.775991</v>
      </c>
      <c r="L9" s="590">
        <v>71.523177999995823</v>
      </c>
      <c r="M9" s="590">
        <v>16179.276287000001</v>
      </c>
      <c r="N9" s="592">
        <v>0.59571167867521768</v>
      </c>
      <c r="O9" s="591">
        <v>10919.994491129999</v>
      </c>
      <c r="P9" s="592">
        <v>0.40206793765318566</v>
      </c>
      <c r="Q9" s="767" t="e">
        <v>#REF!</v>
      </c>
    </row>
    <row r="10" spans="1:22" s="752" customFormat="1" ht="94.5" customHeight="1" x14ac:dyDescent="0.25">
      <c r="A10" s="1232"/>
      <c r="B10" s="719" t="s">
        <v>488</v>
      </c>
      <c r="C10" s="500" t="s">
        <v>494</v>
      </c>
      <c r="D10" s="831" t="s">
        <v>470</v>
      </c>
      <c r="E10" s="750">
        <v>600</v>
      </c>
      <c r="F10" s="751">
        <v>600</v>
      </c>
      <c r="G10" s="751">
        <v>600</v>
      </c>
      <c r="H10" s="751">
        <v>0</v>
      </c>
      <c r="I10" s="753">
        <v>0</v>
      </c>
      <c r="J10" s="587">
        <v>0</v>
      </c>
      <c r="K10" s="751">
        <v>0</v>
      </c>
      <c r="L10" s="750">
        <v>0</v>
      </c>
      <c r="M10" s="750">
        <v>0</v>
      </c>
      <c r="N10" s="587">
        <v>0</v>
      </c>
      <c r="O10" s="751">
        <v>0</v>
      </c>
      <c r="P10" s="1128">
        <v>0</v>
      </c>
      <c r="Q10" s="778" t="e">
        <v>#REF!</v>
      </c>
      <c r="R10" s="1111"/>
      <c r="S10" s="1107"/>
      <c r="T10" s="1106"/>
      <c r="U10" s="1106"/>
      <c r="V10" s="1106"/>
    </row>
    <row r="11" spans="1:22" s="752" customFormat="1" ht="149.25" customHeight="1" x14ac:dyDescent="0.25">
      <c r="A11" s="1232"/>
      <c r="B11" s="719" t="s">
        <v>490</v>
      </c>
      <c r="C11" s="500" t="s">
        <v>473</v>
      </c>
      <c r="D11" s="831" t="s">
        <v>665</v>
      </c>
      <c r="E11" s="750">
        <v>5000</v>
      </c>
      <c r="F11" s="751">
        <v>5000</v>
      </c>
      <c r="G11" s="751">
        <v>5000</v>
      </c>
      <c r="H11" s="751">
        <v>0</v>
      </c>
      <c r="I11" s="753">
        <v>0</v>
      </c>
      <c r="J11" s="587">
        <v>0</v>
      </c>
      <c r="K11" s="751">
        <v>0</v>
      </c>
      <c r="L11" s="750">
        <v>0</v>
      </c>
      <c r="M11" s="750">
        <v>0</v>
      </c>
      <c r="N11" s="587">
        <v>0</v>
      </c>
      <c r="O11" s="751">
        <v>0</v>
      </c>
      <c r="P11" s="587">
        <v>0</v>
      </c>
      <c r="Q11" s="778"/>
      <c r="R11" s="1107"/>
      <c r="S11" s="1107"/>
      <c r="T11" s="1106"/>
      <c r="U11" s="1106"/>
      <c r="V11" s="1106"/>
    </row>
    <row r="12" spans="1:22" s="752" customFormat="1" ht="125.25" customHeight="1" x14ac:dyDescent="0.25">
      <c r="A12" s="1232"/>
      <c r="B12" s="719" t="s">
        <v>491</v>
      </c>
      <c r="C12" s="500" t="s">
        <v>473</v>
      </c>
      <c r="D12" s="831" t="s">
        <v>499</v>
      </c>
      <c r="E12" s="750">
        <v>1000</v>
      </c>
      <c r="F12" s="751">
        <v>1000</v>
      </c>
      <c r="G12" s="751">
        <v>1000</v>
      </c>
      <c r="H12" s="751">
        <v>0</v>
      </c>
      <c r="I12" s="753">
        <v>0</v>
      </c>
      <c r="J12" s="587">
        <v>0</v>
      </c>
      <c r="K12" s="751">
        <v>0</v>
      </c>
      <c r="L12" s="750">
        <v>0</v>
      </c>
      <c r="M12" s="750">
        <v>0</v>
      </c>
      <c r="N12" s="587">
        <v>0</v>
      </c>
      <c r="O12" s="751">
        <v>0</v>
      </c>
      <c r="P12" s="587">
        <v>0</v>
      </c>
      <c r="Q12" s="778"/>
      <c r="R12" s="1112"/>
      <c r="S12" s="1113"/>
      <c r="T12" s="1106"/>
      <c r="U12" s="1106"/>
      <c r="V12" s="1106"/>
    </row>
    <row r="13" spans="1:22" s="752" customFormat="1" ht="116.25" customHeight="1" x14ac:dyDescent="0.25">
      <c r="A13" s="1232"/>
      <c r="B13" s="719" t="s">
        <v>493</v>
      </c>
      <c r="C13" s="500" t="s">
        <v>473</v>
      </c>
      <c r="D13" s="831" t="s">
        <v>497</v>
      </c>
      <c r="E13" s="750">
        <v>400</v>
      </c>
      <c r="F13" s="751">
        <v>400</v>
      </c>
      <c r="G13" s="751">
        <v>400</v>
      </c>
      <c r="H13" s="751">
        <v>0</v>
      </c>
      <c r="I13" s="753">
        <v>0</v>
      </c>
      <c r="J13" s="587">
        <v>0</v>
      </c>
      <c r="K13" s="751">
        <v>0</v>
      </c>
      <c r="L13" s="750">
        <v>0</v>
      </c>
      <c r="M13" s="750">
        <v>0</v>
      </c>
      <c r="N13" s="587">
        <v>0</v>
      </c>
      <c r="O13" s="751">
        <v>0</v>
      </c>
      <c r="P13" s="587">
        <v>0</v>
      </c>
      <c r="Q13" s="778"/>
      <c r="R13" s="1107"/>
      <c r="S13" s="1113"/>
      <c r="T13" s="1106"/>
      <c r="U13" s="1106"/>
      <c r="V13" s="1106"/>
    </row>
    <row r="14" spans="1:22" ht="19.5" x14ac:dyDescent="0.25">
      <c r="A14" s="1232"/>
      <c r="B14" s="1266" t="s">
        <v>78</v>
      </c>
      <c r="C14" s="1267"/>
      <c r="D14" s="1268"/>
      <c r="E14" s="590">
        <v>7000</v>
      </c>
      <c r="F14" s="590">
        <v>7000</v>
      </c>
      <c r="G14" s="590">
        <v>7000</v>
      </c>
      <c r="H14" s="590">
        <v>0</v>
      </c>
      <c r="I14" s="590">
        <v>0</v>
      </c>
      <c r="J14" s="592">
        <v>0</v>
      </c>
      <c r="K14" s="590">
        <v>0</v>
      </c>
      <c r="L14" s="590">
        <v>0</v>
      </c>
      <c r="M14" s="590">
        <v>0</v>
      </c>
      <c r="N14" s="592">
        <v>0</v>
      </c>
      <c r="O14" s="590">
        <v>0</v>
      </c>
      <c r="P14" s="592">
        <v>0</v>
      </c>
      <c r="Q14" s="768" t="e">
        <v>#REF!</v>
      </c>
      <c r="R14" s="1111">
        <v>0</v>
      </c>
    </row>
    <row r="15" spans="1:22" ht="27.75" customHeight="1" x14ac:dyDescent="0.25">
      <c r="A15" s="1232"/>
      <c r="B15" s="1263" t="s">
        <v>242</v>
      </c>
      <c r="C15" s="1264"/>
      <c r="D15" s="1265"/>
      <c r="E15" s="590">
        <v>47548.530200000001</v>
      </c>
      <c r="F15" s="590">
        <v>47316.530200000001</v>
      </c>
      <c r="G15" s="590">
        <v>20156.954744000002</v>
      </c>
      <c r="H15" s="590">
        <v>27159.575455999999</v>
      </c>
      <c r="I15" s="590">
        <v>27088.052278000003</v>
      </c>
      <c r="J15" s="592">
        <v>0.9973665575842352</v>
      </c>
      <c r="K15" s="590">
        <v>10908.775991</v>
      </c>
      <c r="L15" s="590">
        <v>71.523177999995823</v>
      </c>
      <c r="M15" s="590">
        <v>16179.276287000001</v>
      </c>
      <c r="N15" s="592">
        <v>0.59571167867521768</v>
      </c>
      <c r="O15" s="591">
        <v>10919.994491129999</v>
      </c>
      <c r="P15" s="592">
        <v>0.40206793765318566</v>
      </c>
      <c r="Q15" s="768" t="e">
        <v>#REF!</v>
      </c>
      <c r="R15" s="1111"/>
    </row>
    <row r="16" spans="1:22" ht="30.75" customHeight="1" x14ac:dyDescent="0.25">
      <c r="A16" s="1232"/>
      <c r="B16" s="1269" t="s">
        <v>236</v>
      </c>
      <c r="C16" s="1270"/>
      <c r="D16" s="1271"/>
      <c r="E16" s="594">
        <v>0</v>
      </c>
      <c r="F16" s="595">
        <v>0</v>
      </c>
      <c r="G16" s="595">
        <v>0</v>
      </c>
      <c r="H16" s="595">
        <v>0</v>
      </c>
      <c r="I16" s="595">
        <v>0</v>
      </c>
      <c r="J16" s="596">
        <v>0</v>
      </c>
      <c r="K16" s="595">
        <v>0</v>
      </c>
      <c r="L16" s="594">
        <v>0</v>
      </c>
      <c r="M16" s="594">
        <v>0</v>
      </c>
      <c r="N16" s="596">
        <v>0</v>
      </c>
      <c r="O16" s="591">
        <v>0</v>
      </c>
      <c r="P16" s="592">
        <v>0</v>
      </c>
      <c r="Q16" s="768">
        <v>0</v>
      </c>
    </row>
    <row r="17" spans="1:22" ht="30" customHeight="1" thickBot="1" x14ac:dyDescent="0.3">
      <c r="A17" s="1233"/>
      <c r="B17" s="1282" t="s">
        <v>66</v>
      </c>
      <c r="C17" s="1283"/>
      <c r="D17" s="1284"/>
      <c r="E17" s="597">
        <v>47548.530200000001</v>
      </c>
      <c r="F17" s="597">
        <v>47316.530200000001</v>
      </c>
      <c r="G17" s="597">
        <v>20156.954744000002</v>
      </c>
      <c r="H17" s="597">
        <v>27159.575455999999</v>
      </c>
      <c r="I17" s="597">
        <v>27088.052278000003</v>
      </c>
      <c r="J17" s="599">
        <v>0.9973665575842352</v>
      </c>
      <c r="K17" s="598">
        <v>10908.775991</v>
      </c>
      <c r="L17" s="598">
        <v>71.523177999995823</v>
      </c>
      <c r="M17" s="598">
        <v>16179.276287000001</v>
      </c>
      <c r="N17" s="599">
        <v>0.59571167867521768</v>
      </c>
      <c r="O17" s="598">
        <v>10919.994491129999</v>
      </c>
      <c r="P17" s="599">
        <v>0.40206793765318566</v>
      </c>
      <c r="Q17" s="769" t="e">
        <v>#REF!</v>
      </c>
    </row>
    <row r="18" spans="1:22" ht="21" customHeight="1" thickBot="1" x14ac:dyDescent="0.3">
      <c r="A18" s="1196" t="s">
        <v>674</v>
      </c>
      <c r="B18" s="1196"/>
      <c r="C18" s="1196"/>
      <c r="D18" s="1196"/>
      <c r="E18" s="1196"/>
      <c r="F18" s="1196"/>
      <c r="G18" s="1196"/>
      <c r="H18" s="1196"/>
      <c r="I18" s="1196"/>
      <c r="J18" s="1196"/>
      <c r="K18" s="1196"/>
      <c r="L18" s="1196"/>
      <c r="M18" s="1196"/>
      <c r="N18" s="1196"/>
      <c r="O18" s="1196"/>
      <c r="P18" s="1196"/>
    </row>
    <row r="19" spans="1:22" s="213" customFormat="1" ht="68.25" customHeight="1" x14ac:dyDescent="0.25">
      <c r="A19" s="447" t="s">
        <v>6</v>
      </c>
      <c r="B19" s="465" t="s">
        <v>7</v>
      </c>
      <c r="C19" s="446" t="s">
        <v>478</v>
      </c>
      <c r="D19" s="448" t="s">
        <v>432</v>
      </c>
      <c r="E19" s="463" t="s">
        <v>90</v>
      </c>
      <c r="F19" s="448" t="s">
        <v>149</v>
      </c>
      <c r="G19" s="448" t="s">
        <v>92</v>
      </c>
      <c r="H19" s="448" t="s">
        <v>477</v>
      </c>
      <c r="I19" s="448" t="s">
        <v>24</v>
      </c>
      <c r="J19" s="449" t="s">
        <v>317</v>
      </c>
      <c r="K19" s="448" t="s">
        <v>153</v>
      </c>
      <c r="L19" s="448" t="s">
        <v>151</v>
      </c>
      <c r="M19" s="448" t="s">
        <v>25</v>
      </c>
      <c r="N19" s="448" t="s">
        <v>40</v>
      </c>
      <c r="O19" s="448" t="s">
        <v>76</v>
      </c>
      <c r="P19" s="466" t="s">
        <v>251</v>
      </c>
      <c r="Q19" s="770" t="s">
        <v>28</v>
      </c>
      <c r="R19" s="1108"/>
      <c r="S19" s="1108"/>
      <c r="T19" s="1109"/>
      <c r="U19" s="1109"/>
      <c r="V19" s="1109"/>
    </row>
    <row r="20" spans="1:22" s="752" customFormat="1" ht="60" x14ac:dyDescent="0.25">
      <c r="A20" s="1234" t="s">
        <v>281</v>
      </c>
      <c r="B20" s="833" t="s">
        <v>110</v>
      </c>
      <c r="C20" s="834" t="s">
        <v>271</v>
      </c>
      <c r="D20" s="867" t="s">
        <v>111</v>
      </c>
      <c r="E20" s="836">
        <v>7450</v>
      </c>
      <c r="F20" s="754">
        <v>7450</v>
      </c>
      <c r="G20" s="754">
        <v>7450</v>
      </c>
      <c r="H20" s="754">
        <v>0</v>
      </c>
      <c r="I20" s="751">
        <v>0</v>
      </c>
      <c r="J20" s="643">
        <v>0</v>
      </c>
      <c r="K20" s="754">
        <v>0</v>
      </c>
      <c r="L20" s="836">
        <v>0</v>
      </c>
      <c r="M20" s="836">
        <v>0</v>
      </c>
      <c r="N20" s="587">
        <v>0</v>
      </c>
      <c r="O20" s="836">
        <v>0</v>
      </c>
      <c r="P20" s="587">
        <v>0</v>
      </c>
      <c r="Q20" s="837" t="e">
        <v>#REF!</v>
      </c>
      <c r="R20" s="1107"/>
      <c r="S20" s="1107"/>
      <c r="T20" s="1106"/>
      <c r="U20" s="1106"/>
      <c r="V20" s="1106"/>
    </row>
    <row r="21" spans="1:22" s="752" customFormat="1" ht="60" x14ac:dyDescent="0.25">
      <c r="A21" s="1235"/>
      <c r="B21" s="758" t="s">
        <v>128</v>
      </c>
      <c r="C21" s="749" t="s">
        <v>271</v>
      </c>
      <c r="D21" s="759" t="s">
        <v>270</v>
      </c>
      <c r="E21" s="750">
        <v>9716</v>
      </c>
      <c r="F21" s="751">
        <v>9716</v>
      </c>
      <c r="G21" s="751">
        <v>0</v>
      </c>
      <c r="H21" s="751">
        <v>9716</v>
      </c>
      <c r="I21" s="751">
        <v>9716</v>
      </c>
      <c r="J21" s="587">
        <v>1</v>
      </c>
      <c r="K21" s="754">
        <v>9716</v>
      </c>
      <c r="L21" s="750">
        <v>0</v>
      </c>
      <c r="M21" s="750">
        <v>0</v>
      </c>
      <c r="N21" s="587">
        <v>0</v>
      </c>
      <c r="O21" s="750">
        <v>0</v>
      </c>
      <c r="P21" s="587">
        <v>0</v>
      </c>
      <c r="Q21" s="832" t="e">
        <v>#REF!</v>
      </c>
      <c r="R21" s="1107"/>
      <c r="S21" s="1107"/>
      <c r="T21" s="1106"/>
      <c r="U21" s="1106"/>
      <c r="V21" s="1106"/>
    </row>
    <row r="22" spans="1:22" s="752" customFormat="1" ht="60" x14ac:dyDescent="0.25">
      <c r="A22" s="1235"/>
      <c r="B22" s="758" t="s">
        <v>127</v>
      </c>
      <c r="C22" s="749" t="s">
        <v>270</v>
      </c>
      <c r="D22" s="759" t="s">
        <v>270</v>
      </c>
      <c r="E22" s="750">
        <v>80033</v>
      </c>
      <c r="F22" s="751">
        <v>82801</v>
      </c>
      <c r="G22" s="751">
        <v>5352.54148119</v>
      </c>
      <c r="H22" s="751">
        <v>77448.458518810003</v>
      </c>
      <c r="I22" s="751">
        <v>77448.458518810003</v>
      </c>
      <c r="J22" s="587">
        <v>1</v>
      </c>
      <c r="K22" s="754">
        <v>40126.095086280002</v>
      </c>
      <c r="L22" s="750">
        <v>0</v>
      </c>
      <c r="M22" s="750">
        <v>37322.363432530001</v>
      </c>
      <c r="N22" s="587">
        <v>0.48189937083725781</v>
      </c>
      <c r="O22" s="750">
        <v>16104.771343509999</v>
      </c>
      <c r="P22" s="587">
        <v>0.20794179318105618</v>
      </c>
      <c r="Q22" s="832" t="e">
        <v>#REF!</v>
      </c>
      <c r="R22" s="1107"/>
      <c r="S22" s="1107"/>
      <c r="T22" s="1106"/>
      <c r="U22" s="1106"/>
      <c r="V22" s="1106"/>
    </row>
    <row r="23" spans="1:22" s="752" customFormat="1" ht="45" x14ac:dyDescent="0.25">
      <c r="A23" s="1235"/>
      <c r="B23" s="758" t="s">
        <v>123</v>
      </c>
      <c r="C23" s="749" t="s">
        <v>268</v>
      </c>
      <c r="D23" s="759" t="s">
        <v>268</v>
      </c>
      <c r="E23" s="750">
        <v>13028.1507</v>
      </c>
      <c r="F23" s="751">
        <v>13028.1507</v>
      </c>
      <c r="G23" s="751">
        <v>13028.1507</v>
      </c>
      <c r="H23" s="751">
        <v>0</v>
      </c>
      <c r="I23" s="751">
        <v>0</v>
      </c>
      <c r="J23" s="587">
        <v>0</v>
      </c>
      <c r="K23" s="754">
        <v>0</v>
      </c>
      <c r="L23" s="750">
        <v>0</v>
      </c>
      <c r="M23" s="750">
        <v>0</v>
      </c>
      <c r="N23" s="587">
        <v>0</v>
      </c>
      <c r="O23" s="750">
        <v>0</v>
      </c>
      <c r="P23" s="587">
        <v>0</v>
      </c>
      <c r="Q23" s="832">
        <v>0</v>
      </c>
      <c r="R23" s="1107"/>
      <c r="S23" s="1107"/>
      <c r="T23" s="1106"/>
      <c r="U23" s="1106"/>
      <c r="V23" s="1106"/>
    </row>
    <row r="24" spans="1:22" ht="19.5" x14ac:dyDescent="0.25">
      <c r="A24" s="1235"/>
      <c r="B24" s="1258" t="s">
        <v>44</v>
      </c>
      <c r="C24" s="1259"/>
      <c r="D24" s="1260"/>
      <c r="E24" s="590">
        <v>110227.1507</v>
      </c>
      <c r="F24" s="591">
        <v>112995.1507</v>
      </c>
      <c r="G24" s="591">
        <v>25830.692181190003</v>
      </c>
      <c r="H24" s="591">
        <v>87164.458518810003</v>
      </c>
      <c r="I24" s="591">
        <v>87164.458518810003</v>
      </c>
      <c r="J24" s="592">
        <v>1</v>
      </c>
      <c r="K24" s="591">
        <v>49842.095086280002</v>
      </c>
      <c r="L24" s="590">
        <v>0</v>
      </c>
      <c r="M24" s="590">
        <v>37322.363432530001</v>
      </c>
      <c r="N24" s="592">
        <v>0.42818327638065773</v>
      </c>
      <c r="O24" s="590">
        <v>16104.771343509999</v>
      </c>
      <c r="P24" s="592">
        <v>0.1847630515599957</v>
      </c>
      <c r="Q24" s="768" t="e">
        <v>#REF!</v>
      </c>
    </row>
    <row r="25" spans="1:22" s="207" customFormat="1" ht="60" x14ac:dyDescent="0.25">
      <c r="A25" s="1235"/>
      <c r="B25" s="758" t="s">
        <v>371</v>
      </c>
      <c r="C25" s="749" t="s">
        <v>372</v>
      </c>
      <c r="D25" s="759" t="s">
        <v>666</v>
      </c>
      <c r="E25" s="750">
        <v>40005</v>
      </c>
      <c r="F25" s="751">
        <v>40005</v>
      </c>
      <c r="G25" s="586">
        <v>37005</v>
      </c>
      <c r="H25" s="586">
        <v>3000</v>
      </c>
      <c r="I25" s="586">
        <v>3000</v>
      </c>
      <c r="J25" s="589">
        <v>1</v>
      </c>
      <c r="K25" s="586">
        <v>3000</v>
      </c>
      <c r="L25" s="588">
        <v>0</v>
      </c>
      <c r="M25" s="588">
        <v>0</v>
      </c>
      <c r="N25" s="589">
        <v>0</v>
      </c>
      <c r="O25" s="588">
        <v>0</v>
      </c>
      <c r="P25" s="589">
        <v>0</v>
      </c>
      <c r="Q25" s="771" t="e">
        <v>#REF!</v>
      </c>
      <c r="R25" s="1107"/>
      <c r="S25" s="1107"/>
      <c r="T25" s="1106"/>
      <c r="U25" s="1106"/>
      <c r="V25" s="1106"/>
    </row>
    <row r="26" spans="1:22" ht="75" x14ac:dyDescent="0.25">
      <c r="A26" s="1235"/>
      <c r="B26" s="758" t="s">
        <v>373</v>
      </c>
      <c r="C26" s="749" t="s">
        <v>372</v>
      </c>
      <c r="D26" s="759" t="s">
        <v>667</v>
      </c>
      <c r="E26" s="750">
        <v>10000</v>
      </c>
      <c r="F26" s="751">
        <v>10000</v>
      </c>
      <c r="G26" s="586">
        <v>0</v>
      </c>
      <c r="H26" s="585">
        <v>10000</v>
      </c>
      <c r="I26" s="586">
        <v>10000</v>
      </c>
      <c r="J26" s="587">
        <v>1</v>
      </c>
      <c r="K26" s="586">
        <v>10000</v>
      </c>
      <c r="L26" s="584">
        <v>0</v>
      </c>
      <c r="M26" s="588">
        <v>0</v>
      </c>
      <c r="N26" s="587">
        <v>0</v>
      </c>
      <c r="O26" s="588">
        <v>0</v>
      </c>
      <c r="P26" s="587">
        <v>0</v>
      </c>
      <c r="Q26" s="772" t="e">
        <v>#REF!</v>
      </c>
    </row>
    <row r="27" spans="1:22" ht="60" x14ac:dyDescent="0.25">
      <c r="A27" s="1235"/>
      <c r="B27" s="758" t="s">
        <v>374</v>
      </c>
      <c r="C27" s="749" t="s">
        <v>372</v>
      </c>
      <c r="D27" s="759" t="s">
        <v>672</v>
      </c>
      <c r="E27" s="750">
        <v>400</v>
      </c>
      <c r="F27" s="751">
        <v>400</v>
      </c>
      <c r="G27" s="586">
        <v>400</v>
      </c>
      <c r="H27" s="585">
        <v>0</v>
      </c>
      <c r="I27" s="586">
        <v>0</v>
      </c>
      <c r="J27" s="587">
        <v>0</v>
      </c>
      <c r="K27" s="586">
        <v>0</v>
      </c>
      <c r="L27" s="584">
        <v>0</v>
      </c>
      <c r="M27" s="588">
        <v>0</v>
      </c>
      <c r="N27" s="587">
        <v>0</v>
      </c>
      <c r="O27" s="588">
        <v>0</v>
      </c>
      <c r="P27" s="587">
        <v>0</v>
      </c>
      <c r="Q27" s="772" t="e">
        <v>#REF!</v>
      </c>
    </row>
    <row r="28" spans="1:22" ht="75" x14ac:dyDescent="0.25">
      <c r="A28" s="1235"/>
      <c r="B28" s="758" t="s">
        <v>375</v>
      </c>
      <c r="C28" s="749" t="s">
        <v>372</v>
      </c>
      <c r="D28" s="759" t="s">
        <v>438</v>
      </c>
      <c r="E28" s="750">
        <v>10000</v>
      </c>
      <c r="F28" s="751">
        <v>10000</v>
      </c>
      <c r="G28" s="586">
        <v>0</v>
      </c>
      <c r="H28" s="585">
        <v>10000</v>
      </c>
      <c r="I28" s="586">
        <v>10000</v>
      </c>
      <c r="J28" s="587">
        <v>1</v>
      </c>
      <c r="K28" s="586">
        <v>10000</v>
      </c>
      <c r="L28" s="584">
        <v>0</v>
      </c>
      <c r="M28" s="588">
        <v>0</v>
      </c>
      <c r="N28" s="587">
        <v>0</v>
      </c>
      <c r="O28" s="588">
        <v>0</v>
      </c>
      <c r="P28" s="587">
        <v>0</v>
      </c>
      <c r="Q28" s="772" t="e">
        <v>#REF!</v>
      </c>
    </row>
    <row r="29" spans="1:22" ht="45" x14ac:dyDescent="0.25">
      <c r="A29" s="1235"/>
      <c r="B29" s="758" t="s">
        <v>467</v>
      </c>
      <c r="C29" s="749" t="s">
        <v>386</v>
      </c>
      <c r="D29" s="759" t="s">
        <v>668</v>
      </c>
      <c r="E29" s="750">
        <v>300</v>
      </c>
      <c r="F29" s="751">
        <v>300</v>
      </c>
      <c r="G29" s="586">
        <v>0</v>
      </c>
      <c r="H29" s="585">
        <v>300</v>
      </c>
      <c r="I29" s="586">
        <v>300</v>
      </c>
      <c r="J29" s="587">
        <v>1</v>
      </c>
      <c r="K29" s="586">
        <v>300</v>
      </c>
      <c r="L29" s="584">
        <v>0</v>
      </c>
      <c r="M29" s="588">
        <v>0</v>
      </c>
      <c r="N29" s="587">
        <v>0</v>
      </c>
      <c r="O29" s="588">
        <v>0</v>
      </c>
      <c r="P29" s="587">
        <v>0</v>
      </c>
      <c r="Q29" s="772"/>
    </row>
    <row r="30" spans="1:22" s="752" customFormat="1" ht="28.5" customHeight="1" x14ac:dyDescent="0.25">
      <c r="A30" s="1235"/>
      <c r="B30" s="758" t="s">
        <v>489</v>
      </c>
      <c r="C30" s="749" t="s">
        <v>494</v>
      </c>
      <c r="D30" s="759" t="s">
        <v>669</v>
      </c>
      <c r="E30" s="750">
        <v>200</v>
      </c>
      <c r="F30" s="751">
        <v>200</v>
      </c>
      <c r="G30" s="586">
        <v>0</v>
      </c>
      <c r="H30" s="585">
        <v>200</v>
      </c>
      <c r="I30" s="586">
        <v>200</v>
      </c>
      <c r="J30" s="587">
        <v>1</v>
      </c>
      <c r="K30" s="586">
        <v>200</v>
      </c>
      <c r="L30" s="750">
        <v>0</v>
      </c>
      <c r="M30" s="588">
        <v>0</v>
      </c>
      <c r="N30" s="587">
        <v>0</v>
      </c>
      <c r="O30" s="588">
        <v>0</v>
      </c>
      <c r="P30" s="587">
        <v>0</v>
      </c>
      <c r="Q30" s="832"/>
      <c r="R30" s="1114"/>
      <c r="S30" s="1113"/>
      <c r="T30" s="1106"/>
      <c r="U30" s="1106"/>
      <c r="V30" s="1106"/>
    </row>
    <row r="31" spans="1:22" ht="19.5" x14ac:dyDescent="0.25">
      <c r="A31" s="1235"/>
      <c r="B31" s="1251" t="s">
        <v>78</v>
      </c>
      <c r="C31" s="1252"/>
      <c r="D31" s="1253"/>
      <c r="E31" s="603">
        <v>60905</v>
      </c>
      <c r="F31" s="604">
        <v>60905</v>
      </c>
      <c r="G31" s="604">
        <v>37405</v>
      </c>
      <c r="H31" s="604">
        <v>23500</v>
      </c>
      <c r="I31" s="604">
        <v>23500</v>
      </c>
      <c r="J31" s="605">
        <v>1</v>
      </c>
      <c r="K31" s="604">
        <v>23500</v>
      </c>
      <c r="L31" s="604">
        <v>0</v>
      </c>
      <c r="M31" s="603">
        <v>0</v>
      </c>
      <c r="N31" s="605">
        <v>0</v>
      </c>
      <c r="O31" s="603">
        <v>0</v>
      </c>
      <c r="P31" s="605">
        <v>0</v>
      </c>
      <c r="Q31" s="773" t="e">
        <v>#REF!</v>
      </c>
    </row>
    <row r="32" spans="1:22" ht="29.25" customHeight="1" x14ac:dyDescent="0.25">
      <c r="A32" s="1235"/>
      <c r="B32" s="1251" t="s">
        <v>242</v>
      </c>
      <c r="C32" s="1252"/>
      <c r="D32" s="1253"/>
      <c r="E32" s="603">
        <v>171132.1507</v>
      </c>
      <c r="F32" s="604">
        <v>173900.1507</v>
      </c>
      <c r="G32" s="604">
        <v>63235.692181190003</v>
      </c>
      <c r="H32" s="604">
        <v>110664.45851881</v>
      </c>
      <c r="I32" s="604">
        <v>110664.45851881</v>
      </c>
      <c r="J32" s="605">
        <v>1</v>
      </c>
      <c r="K32" s="604">
        <v>73342.095086279995</v>
      </c>
      <c r="L32" s="603">
        <v>0</v>
      </c>
      <c r="M32" s="603">
        <v>37322.363432530001</v>
      </c>
      <c r="N32" s="605">
        <v>0.33725700131796332</v>
      </c>
      <c r="O32" s="603">
        <v>16104.771343509999</v>
      </c>
      <c r="P32" s="605">
        <v>0.14552794600059077</v>
      </c>
      <c r="Q32" s="773" t="e">
        <v>#REF!</v>
      </c>
    </row>
    <row r="33" spans="1:61" ht="26.25" customHeight="1" thickBot="1" x14ac:dyDescent="0.3">
      <c r="A33" s="1235"/>
      <c r="B33" s="1254" t="s">
        <v>236</v>
      </c>
      <c r="C33" s="1255"/>
      <c r="D33" s="1256"/>
      <c r="E33" s="606">
        <v>0</v>
      </c>
      <c r="F33" s="607">
        <v>0</v>
      </c>
      <c r="G33" s="607">
        <v>0</v>
      </c>
      <c r="H33" s="607">
        <v>0</v>
      </c>
      <c r="I33" s="607">
        <v>0</v>
      </c>
      <c r="J33" s="608">
        <v>0</v>
      </c>
      <c r="K33" s="607">
        <v>0</v>
      </c>
      <c r="L33" s="606">
        <v>0</v>
      </c>
      <c r="M33" s="606">
        <v>0</v>
      </c>
      <c r="N33" s="609">
        <v>0</v>
      </c>
      <c r="O33" s="610">
        <v>0</v>
      </c>
      <c r="P33" s="609">
        <v>0</v>
      </c>
      <c r="Q33" s="774">
        <v>0</v>
      </c>
    </row>
    <row r="34" spans="1:61" ht="15" customHeight="1" thickBot="1" x14ac:dyDescent="0.3">
      <c r="A34" s="1233"/>
      <c r="B34" s="1210" t="s">
        <v>66</v>
      </c>
      <c r="C34" s="1216"/>
      <c r="D34" s="1211"/>
      <c r="E34" s="611">
        <v>171132.1507</v>
      </c>
      <c r="F34" s="611">
        <v>173900.1507</v>
      </c>
      <c r="G34" s="611">
        <v>63235.692181190003</v>
      </c>
      <c r="H34" s="611">
        <v>110664.45851881</v>
      </c>
      <c r="I34" s="611">
        <v>110664.45851881</v>
      </c>
      <c r="J34" s="536">
        <v>1</v>
      </c>
      <c r="K34" s="611">
        <v>73342.095086279995</v>
      </c>
      <c r="L34" s="611">
        <v>0</v>
      </c>
      <c r="M34" s="611">
        <v>37322.363432530001</v>
      </c>
      <c r="N34" s="536">
        <v>0.33725700131796332</v>
      </c>
      <c r="O34" s="611">
        <v>16104.771343509999</v>
      </c>
      <c r="P34" s="536">
        <v>0.14552794600059077</v>
      </c>
      <c r="Q34" s="775" t="e">
        <v>#REF!</v>
      </c>
    </row>
    <row r="35" spans="1:61" ht="15.75" thickBot="1" x14ac:dyDescent="0.3">
      <c r="A35" s="1196" t="s">
        <v>674</v>
      </c>
      <c r="B35" s="1196"/>
      <c r="C35" s="1196"/>
      <c r="D35" s="1196"/>
      <c r="E35" s="1196"/>
      <c r="F35" s="1196"/>
      <c r="G35" s="1196"/>
      <c r="H35" s="1196"/>
      <c r="I35" s="1196"/>
      <c r="J35" s="1196"/>
      <c r="K35" s="1196"/>
      <c r="L35" s="1196"/>
      <c r="M35" s="1196"/>
      <c r="N35" s="1196"/>
      <c r="O35" s="1196"/>
      <c r="P35" s="1196"/>
    </row>
    <row r="36" spans="1:61" s="213" customFormat="1" ht="45.75" thickBot="1" x14ac:dyDescent="0.3">
      <c r="A36" s="447" t="s">
        <v>6</v>
      </c>
      <c r="B36" s="465" t="s">
        <v>7</v>
      </c>
      <c r="C36" s="446" t="s">
        <v>478</v>
      </c>
      <c r="D36" s="448" t="s">
        <v>432</v>
      </c>
      <c r="E36" s="463" t="s">
        <v>90</v>
      </c>
      <c r="F36" s="448" t="s">
        <v>149</v>
      </c>
      <c r="G36" s="448" t="s">
        <v>92</v>
      </c>
      <c r="H36" s="448" t="s">
        <v>477</v>
      </c>
      <c r="I36" s="448" t="s">
        <v>24</v>
      </c>
      <c r="J36" s="449" t="s">
        <v>317</v>
      </c>
      <c r="K36" s="448" t="s">
        <v>153</v>
      </c>
      <c r="L36" s="448" t="s">
        <v>151</v>
      </c>
      <c r="M36" s="448" t="s">
        <v>25</v>
      </c>
      <c r="N36" s="448" t="s">
        <v>40</v>
      </c>
      <c r="O36" s="448" t="s">
        <v>76</v>
      </c>
      <c r="P36" s="466" t="s">
        <v>251</v>
      </c>
      <c r="Q36" s="770" t="s">
        <v>28</v>
      </c>
      <c r="R36" s="1108"/>
      <c r="S36" s="1108"/>
      <c r="T36" s="1109"/>
      <c r="U36" s="1109"/>
      <c r="V36" s="1109"/>
    </row>
    <row r="37" spans="1:61" s="207" customFormat="1" ht="90" x14ac:dyDescent="0.25">
      <c r="A37" s="1236" t="s">
        <v>282</v>
      </c>
      <c r="B37" s="720" t="s">
        <v>102</v>
      </c>
      <c r="C37" s="749" t="s">
        <v>264</v>
      </c>
      <c r="D37" s="759" t="s">
        <v>264</v>
      </c>
      <c r="E37" s="750">
        <v>8554</v>
      </c>
      <c r="F37" s="586">
        <v>7822</v>
      </c>
      <c r="G37" s="586">
        <v>968.76202819000002</v>
      </c>
      <c r="H37" s="586">
        <v>6853.2379718100001</v>
      </c>
      <c r="I37" s="586">
        <v>6853.2379718100001</v>
      </c>
      <c r="J37" s="589">
        <v>1</v>
      </c>
      <c r="K37" s="586">
        <v>2606.9022279999999</v>
      </c>
      <c r="L37" s="588">
        <v>0</v>
      </c>
      <c r="M37" s="588">
        <v>4246.3357438100002</v>
      </c>
      <c r="N37" s="589">
        <v>0.61961014067756148</v>
      </c>
      <c r="O37" s="588">
        <v>2552.3922491799999</v>
      </c>
      <c r="P37" s="589">
        <v>0.3724359579630781</v>
      </c>
      <c r="Q37" s="776" t="e">
        <v>#REF!</v>
      </c>
      <c r="R37" s="1107"/>
      <c r="S37" s="1107"/>
      <c r="T37" s="1106"/>
      <c r="U37" s="1106"/>
      <c r="V37" s="1106"/>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row>
    <row r="38" spans="1:61" s="752" customFormat="1" ht="45" x14ac:dyDescent="0.25">
      <c r="A38" s="1236"/>
      <c r="B38" s="838" t="s">
        <v>123</v>
      </c>
      <c r="C38" s="839" t="s">
        <v>268</v>
      </c>
      <c r="D38" s="835" t="s">
        <v>268</v>
      </c>
      <c r="E38" s="750">
        <v>13993.198899999999</v>
      </c>
      <c r="F38" s="750">
        <v>13993.198899999999</v>
      </c>
      <c r="G38" s="751">
        <v>185.38160188999998</v>
      </c>
      <c r="H38" s="751">
        <v>13807.81729811</v>
      </c>
      <c r="I38" s="751">
        <v>13807.817298110002</v>
      </c>
      <c r="J38" s="587">
        <v>1.0000000000000002</v>
      </c>
      <c r="K38" s="751">
        <v>7554.2653479200017</v>
      </c>
      <c r="L38" s="751">
        <v>0</v>
      </c>
      <c r="M38" s="750">
        <v>6253.5519501899998</v>
      </c>
      <c r="N38" s="587">
        <v>0.45289938410801395</v>
      </c>
      <c r="O38" s="750">
        <v>4614.6890326700004</v>
      </c>
      <c r="P38" s="587">
        <v>0.33420843664419392</v>
      </c>
      <c r="Q38" s="782">
        <v>4614.6890326700004</v>
      </c>
      <c r="R38" s="1111">
        <v>28986.339463610002</v>
      </c>
      <c r="S38" s="1107"/>
      <c r="T38" s="1106"/>
      <c r="U38" s="1106"/>
      <c r="V38" s="1106"/>
    </row>
    <row r="39" spans="1:61" ht="19.5" x14ac:dyDescent="0.25">
      <c r="A39" s="1237"/>
      <c r="B39" s="1251" t="s">
        <v>44</v>
      </c>
      <c r="C39" s="1252"/>
      <c r="D39" s="1253"/>
      <c r="E39" s="603">
        <v>22547.198899999999</v>
      </c>
      <c r="F39" s="604">
        <v>21815.198899999999</v>
      </c>
      <c r="G39" s="604">
        <v>1154.1436300800001</v>
      </c>
      <c r="H39" s="604">
        <v>20661.055269919998</v>
      </c>
      <c r="I39" s="604">
        <v>20661.055269920002</v>
      </c>
      <c r="J39" s="605">
        <v>1.0000000000000002</v>
      </c>
      <c r="K39" s="604">
        <v>10161.167575920001</v>
      </c>
      <c r="L39" s="604">
        <v>0</v>
      </c>
      <c r="M39" s="603">
        <v>10499.887694000001</v>
      </c>
      <c r="N39" s="605">
        <v>0.50819706722756652</v>
      </c>
      <c r="O39" s="603">
        <v>7167.0812818499999</v>
      </c>
      <c r="P39" s="605">
        <v>0.32853614192121805</v>
      </c>
      <c r="Q39" s="777" t="e">
        <v>#REF!</v>
      </c>
    </row>
    <row r="40" spans="1:61" ht="60" x14ac:dyDescent="0.25">
      <c r="A40" s="1236"/>
      <c r="B40" s="758" t="s">
        <v>376</v>
      </c>
      <c r="C40" s="749" t="s">
        <v>671</v>
      </c>
      <c r="D40" s="749" t="s">
        <v>439</v>
      </c>
      <c r="E40" s="750">
        <v>500</v>
      </c>
      <c r="F40" s="586">
        <v>500</v>
      </c>
      <c r="G40" s="586">
        <v>0</v>
      </c>
      <c r="H40" s="585">
        <v>500</v>
      </c>
      <c r="I40" s="586">
        <v>500</v>
      </c>
      <c r="J40" s="587">
        <v>0</v>
      </c>
      <c r="K40" s="585">
        <v>190.70819999999998</v>
      </c>
      <c r="L40" s="584">
        <v>0</v>
      </c>
      <c r="M40" s="588">
        <v>309.29180000000002</v>
      </c>
      <c r="N40" s="589">
        <v>0.61858360000000001</v>
      </c>
      <c r="O40" s="588">
        <v>211.605874</v>
      </c>
      <c r="P40" s="589">
        <v>0.423211748</v>
      </c>
      <c r="Q40" s="574" t="e">
        <v>#REF!</v>
      </c>
    </row>
    <row r="41" spans="1:61" ht="60" x14ac:dyDescent="0.25">
      <c r="A41" s="1236"/>
      <c r="B41" s="758" t="s">
        <v>379</v>
      </c>
      <c r="C41" s="749" t="s">
        <v>380</v>
      </c>
      <c r="D41" s="297" t="s">
        <v>440</v>
      </c>
      <c r="E41" s="750">
        <v>3000.3509140000001</v>
      </c>
      <c r="F41" s="586">
        <v>3000.3509140000001</v>
      </c>
      <c r="G41" s="586">
        <v>113.535236</v>
      </c>
      <c r="H41" s="585">
        <v>2886.8156779999999</v>
      </c>
      <c r="I41" s="586">
        <v>2886.8156779999999</v>
      </c>
      <c r="J41" s="587">
        <v>0</v>
      </c>
      <c r="K41" s="585">
        <v>1180.687629</v>
      </c>
      <c r="L41" s="584">
        <v>0</v>
      </c>
      <c r="M41" s="588">
        <v>1706.1280489999999</v>
      </c>
      <c r="N41" s="589">
        <v>0.59100692226460882</v>
      </c>
      <c r="O41" s="588">
        <v>1207.694796</v>
      </c>
      <c r="P41" s="589">
        <v>0.41834842633136066</v>
      </c>
      <c r="Q41" s="574" t="e">
        <v>#REF!</v>
      </c>
    </row>
    <row r="42" spans="1:61" s="752" customFormat="1" ht="55.5" customHeight="1" x14ac:dyDescent="0.25">
      <c r="A42" s="1238"/>
      <c r="B42" s="758" t="s">
        <v>492</v>
      </c>
      <c r="C42" s="749" t="s">
        <v>495</v>
      </c>
      <c r="D42" s="297" t="s">
        <v>663</v>
      </c>
      <c r="E42" s="750">
        <v>1000</v>
      </c>
      <c r="F42" s="586">
        <v>1000</v>
      </c>
      <c r="G42" s="586">
        <v>95.869439999999997</v>
      </c>
      <c r="H42" s="585">
        <v>904.13056000000006</v>
      </c>
      <c r="I42" s="586">
        <v>904.13055999999995</v>
      </c>
      <c r="J42" s="587">
        <v>0</v>
      </c>
      <c r="K42" s="585">
        <v>285.5469599999999</v>
      </c>
      <c r="L42" s="584">
        <v>0</v>
      </c>
      <c r="M42" s="588">
        <v>618.58360000000005</v>
      </c>
      <c r="N42" s="589">
        <v>0.68417508197046228</v>
      </c>
      <c r="O42" s="588">
        <v>609.57910700000002</v>
      </c>
      <c r="P42" s="589">
        <v>0.67421579799271469</v>
      </c>
      <c r="Q42" s="778" t="e">
        <v>#REF!</v>
      </c>
      <c r="R42" s="1107"/>
      <c r="S42" s="1107"/>
      <c r="T42" s="1106"/>
      <c r="U42" s="1106"/>
      <c r="V42" s="1106"/>
    </row>
    <row r="43" spans="1:61" s="752" customFormat="1" ht="53.25" customHeight="1" x14ac:dyDescent="0.25">
      <c r="A43" s="1238"/>
      <c r="B43" s="758" t="s">
        <v>370</v>
      </c>
      <c r="C43" s="749" t="s">
        <v>473</v>
      </c>
      <c r="D43" s="297" t="s">
        <v>664</v>
      </c>
      <c r="E43" s="750">
        <v>16146</v>
      </c>
      <c r="F43" s="586">
        <v>16146</v>
      </c>
      <c r="G43" s="586">
        <v>680.54718800000001</v>
      </c>
      <c r="H43" s="585">
        <v>15465.452812</v>
      </c>
      <c r="I43" s="586">
        <v>15465.452812</v>
      </c>
      <c r="J43" s="587">
        <v>0</v>
      </c>
      <c r="K43" s="585">
        <v>4577.321704</v>
      </c>
      <c r="L43" s="584">
        <v>0</v>
      </c>
      <c r="M43" s="588">
        <v>10888.131108</v>
      </c>
      <c r="N43" s="589">
        <v>0.70402924766300079</v>
      </c>
      <c r="O43" s="588">
        <v>9523.6276249999992</v>
      </c>
      <c r="P43" s="589">
        <v>0.61580011531317069</v>
      </c>
      <c r="Q43" s="778" t="e">
        <v>#REF!</v>
      </c>
      <c r="R43" s="1107"/>
      <c r="S43" s="1107"/>
      <c r="T43" s="1106"/>
      <c r="U43" s="1106"/>
      <c r="V43" s="1106"/>
    </row>
    <row r="44" spans="1:61" ht="30" customHeight="1" thickBot="1" x14ac:dyDescent="0.3">
      <c r="A44" s="1239"/>
      <c r="B44" s="1254" t="s">
        <v>78</v>
      </c>
      <c r="C44" s="1255"/>
      <c r="D44" s="1256"/>
      <c r="E44" s="610">
        <v>20646.350914000002</v>
      </c>
      <c r="F44" s="613">
        <v>20646.350914000002</v>
      </c>
      <c r="G44" s="613">
        <v>889.951864</v>
      </c>
      <c r="H44" s="613">
        <v>19756.39905</v>
      </c>
      <c r="I44" s="613">
        <v>19756.39905</v>
      </c>
      <c r="J44" s="609">
        <v>1</v>
      </c>
      <c r="K44" s="613">
        <v>6234.2644929999997</v>
      </c>
      <c r="L44" s="610">
        <v>0</v>
      </c>
      <c r="M44" s="610">
        <v>13522.134556999999</v>
      </c>
      <c r="N44" s="609">
        <v>0.68444327950543193</v>
      </c>
      <c r="O44" s="610">
        <v>11552.507401999999</v>
      </c>
      <c r="P44" s="609">
        <v>0.58474762393504087</v>
      </c>
      <c r="Q44" s="779" t="e">
        <v>#REF!</v>
      </c>
    </row>
    <row r="45" spans="1:61" ht="25.5" customHeight="1" thickBot="1" x14ac:dyDescent="0.3">
      <c r="A45" s="1240"/>
      <c r="B45" s="1285" t="s">
        <v>66</v>
      </c>
      <c r="C45" s="1286"/>
      <c r="D45" s="1287"/>
      <c r="E45" s="614">
        <v>43193.549813999998</v>
      </c>
      <c r="F45" s="615">
        <v>42461.549813999998</v>
      </c>
      <c r="G45" s="615">
        <v>2044.0954940800002</v>
      </c>
      <c r="H45" s="615">
        <v>40417.454319919998</v>
      </c>
      <c r="I45" s="615">
        <v>40417.454319919998</v>
      </c>
      <c r="J45" s="616">
        <v>1</v>
      </c>
      <c r="K45" s="615">
        <v>16395.432068919999</v>
      </c>
      <c r="L45" s="614">
        <v>0</v>
      </c>
      <c r="M45" s="614">
        <v>24022.022251000002</v>
      </c>
      <c r="N45" s="616">
        <v>0.59434773058333357</v>
      </c>
      <c r="O45" s="614">
        <v>18719.588683850001</v>
      </c>
      <c r="P45" s="616">
        <v>0.46315605470045484</v>
      </c>
      <c r="Q45" s="775" t="e">
        <v>#REF!</v>
      </c>
    </row>
    <row r="46" spans="1:61" s="207" customFormat="1" ht="41.25" customHeight="1" thickBot="1" x14ac:dyDescent="0.3">
      <c r="A46" s="811"/>
      <c r="B46" s="812"/>
      <c r="C46" s="812"/>
      <c r="D46" s="813"/>
      <c r="E46" s="814"/>
      <c r="F46" s="815"/>
      <c r="G46" s="815"/>
      <c r="H46" s="815"/>
      <c r="I46" s="815"/>
      <c r="J46" s="816"/>
      <c r="K46" s="815"/>
      <c r="L46" s="814"/>
      <c r="M46" s="814"/>
      <c r="N46" s="816"/>
      <c r="O46" s="814"/>
      <c r="P46" s="817"/>
      <c r="Q46" s="818"/>
      <c r="R46" s="1107"/>
      <c r="S46" s="1107"/>
      <c r="T46" s="1106"/>
      <c r="U46" s="1106"/>
      <c r="V46" s="1106"/>
    </row>
    <row r="47" spans="1:61" ht="44.25" customHeight="1" x14ac:dyDescent="0.25">
      <c r="A47" s="447" t="s">
        <v>6</v>
      </c>
      <c r="B47" s="465" t="s">
        <v>7</v>
      </c>
      <c r="C47" s="446" t="s">
        <v>478</v>
      </c>
      <c r="D47" s="448" t="s">
        <v>432</v>
      </c>
      <c r="E47" s="463" t="s">
        <v>90</v>
      </c>
      <c r="F47" s="448" t="s">
        <v>149</v>
      </c>
      <c r="G47" s="448" t="s">
        <v>92</v>
      </c>
      <c r="H47" s="448" t="s">
        <v>477</v>
      </c>
      <c r="I47" s="448" t="s">
        <v>24</v>
      </c>
      <c r="J47" s="449" t="s">
        <v>317</v>
      </c>
      <c r="K47" s="448" t="s">
        <v>153</v>
      </c>
      <c r="L47" s="448" t="s">
        <v>151</v>
      </c>
      <c r="M47" s="448" t="s">
        <v>25</v>
      </c>
      <c r="N47" s="448" t="s">
        <v>40</v>
      </c>
      <c r="O47" s="448" t="s">
        <v>76</v>
      </c>
      <c r="P47" s="466" t="s">
        <v>251</v>
      </c>
      <c r="Q47" s="810"/>
    </row>
    <row r="48" spans="1:61" s="207" customFormat="1" ht="109.5" customHeight="1" x14ac:dyDescent="0.25">
      <c r="A48" s="1249" t="s">
        <v>480</v>
      </c>
      <c r="B48" s="699" t="s">
        <v>385</v>
      </c>
      <c r="C48" s="1042" t="s">
        <v>386</v>
      </c>
      <c r="D48" s="759" t="s">
        <v>441</v>
      </c>
      <c r="E48" s="750">
        <v>1500</v>
      </c>
      <c r="F48" s="750">
        <v>1500</v>
      </c>
      <c r="G48" s="588">
        <v>112.33008100000001</v>
      </c>
      <c r="H48" s="588">
        <v>1387.6699189999999</v>
      </c>
      <c r="I48" s="588">
        <v>1181.6674459999999</v>
      </c>
      <c r="J48" s="587">
        <v>0.85154792924498057</v>
      </c>
      <c r="K48" s="585">
        <v>64.543330999999853</v>
      </c>
      <c r="L48" s="588">
        <v>206.00247300000001</v>
      </c>
      <c r="M48" s="588">
        <v>1117.1241150000001</v>
      </c>
      <c r="N48" s="587">
        <v>0.80503590926366408</v>
      </c>
      <c r="O48" s="588">
        <v>798.04014800000004</v>
      </c>
      <c r="P48" s="1104">
        <v>0.5750936422799261</v>
      </c>
      <c r="Q48" s="576"/>
      <c r="R48" s="1107"/>
      <c r="S48" s="1107"/>
      <c r="T48" s="1106"/>
      <c r="U48" s="1106"/>
      <c r="V48" s="1106"/>
    </row>
    <row r="49" spans="1:22" ht="26.25" customHeight="1" x14ac:dyDescent="0.25">
      <c r="A49" s="1236"/>
      <c r="B49" s="1261" t="s">
        <v>471</v>
      </c>
      <c r="C49" s="1261"/>
      <c r="D49" s="617"/>
      <c r="E49" s="594">
        <v>1500</v>
      </c>
      <c r="F49" s="594">
        <v>1500</v>
      </c>
      <c r="G49" s="594">
        <v>112.33008100000001</v>
      </c>
      <c r="H49" s="594">
        <v>1387.6699189999999</v>
      </c>
      <c r="I49" s="594">
        <v>1181.6674459999999</v>
      </c>
      <c r="J49" s="596">
        <v>0.85154792924498057</v>
      </c>
      <c r="K49" s="594">
        <v>64.543330999999853</v>
      </c>
      <c r="L49" s="594">
        <v>206.00247300000001</v>
      </c>
      <c r="M49" s="594">
        <v>1117.1241150000001</v>
      </c>
      <c r="N49" s="596">
        <v>0.80503590926366408</v>
      </c>
      <c r="O49" s="594">
        <v>798.04014800000004</v>
      </c>
      <c r="P49" s="1105">
        <v>0.5750936422799261</v>
      </c>
      <c r="Q49" s="575"/>
    </row>
    <row r="50" spans="1:22" ht="26.25" customHeight="1" thickBot="1" x14ac:dyDescent="0.3">
      <c r="A50" s="1250"/>
      <c r="B50" s="1262" t="s">
        <v>472</v>
      </c>
      <c r="C50" s="1262"/>
      <c r="D50" s="618"/>
      <c r="E50" s="619">
        <v>1500</v>
      </c>
      <c r="F50" s="619">
        <v>1500</v>
      </c>
      <c r="G50" s="619">
        <v>112.33008100000001</v>
      </c>
      <c r="H50" s="619">
        <v>1387.6699189999999</v>
      </c>
      <c r="I50" s="619">
        <v>1181.6674459999999</v>
      </c>
      <c r="J50" s="619">
        <v>0.85154792924498057</v>
      </c>
      <c r="K50" s="619">
        <v>64.543330999999853</v>
      </c>
      <c r="L50" s="619">
        <v>206.00247300000001</v>
      </c>
      <c r="M50" s="619">
        <v>1117.1241150000001</v>
      </c>
      <c r="N50" s="620">
        <v>0.80503590926366408</v>
      </c>
      <c r="O50" s="619">
        <v>798.04014800000004</v>
      </c>
      <c r="P50" s="620">
        <v>0.5750936422799261</v>
      </c>
      <c r="Q50" s="575"/>
    </row>
    <row r="51" spans="1:22" ht="20.25" customHeight="1" thickBot="1" x14ac:dyDescent="0.3">
      <c r="A51" s="1196" t="s">
        <v>674</v>
      </c>
      <c r="B51" s="1196"/>
      <c r="C51" s="1196"/>
      <c r="D51" s="1196"/>
      <c r="E51" s="1196"/>
      <c r="F51" s="1196"/>
      <c r="G51" s="1196"/>
      <c r="H51" s="1196"/>
      <c r="I51" s="1196"/>
      <c r="J51" s="1196"/>
      <c r="K51" s="1196"/>
      <c r="L51" s="1196"/>
      <c r="M51" s="1196"/>
      <c r="N51" s="1196"/>
      <c r="O51" s="1196"/>
      <c r="P51" s="1196"/>
      <c r="Q51" s="537"/>
    </row>
    <row r="52" spans="1:22" s="213" customFormat="1" ht="48.75" customHeight="1" thickBot="1" x14ac:dyDescent="0.3">
      <c r="A52" s="447" t="s">
        <v>6</v>
      </c>
      <c r="B52" s="465" t="s">
        <v>7</v>
      </c>
      <c r="C52" s="446" t="s">
        <v>478</v>
      </c>
      <c r="D52" s="448" t="s">
        <v>432</v>
      </c>
      <c r="E52" s="463" t="s">
        <v>90</v>
      </c>
      <c r="F52" s="448" t="s">
        <v>149</v>
      </c>
      <c r="G52" s="448" t="s">
        <v>92</v>
      </c>
      <c r="H52" s="448" t="s">
        <v>477</v>
      </c>
      <c r="I52" s="448" t="s">
        <v>24</v>
      </c>
      <c r="J52" s="449" t="s">
        <v>317</v>
      </c>
      <c r="K52" s="448" t="s">
        <v>153</v>
      </c>
      <c r="L52" s="448" t="s">
        <v>151</v>
      </c>
      <c r="M52" s="448" t="s">
        <v>25</v>
      </c>
      <c r="N52" s="448" t="s">
        <v>40</v>
      </c>
      <c r="O52" s="448" t="s">
        <v>76</v>
      </c>
      <c r="P52" s="466" t="s">
        <v>251</v>
      </c>
      <c r="Q52" s="780" t="s">
        <v>28</v>
      </c>
      <c r="R52" s="1108"/>
      <c r="S52" s="1108"/>
      <c r="T52" s="1109"/>
      <c r="U52" s="1109"/>
      <c r="V52" s="1109"/>
    </row>
    <row r="53" spans="1:22" ht="27" customHeight="1" x14ac:dyDescent="0.25">
      <c r="A53" s="1247" t="s">
        <v>190</v>
      </c>
      <c r="B53" s="722" t="s">
        <v>97</v>
      </c>
      <c r="C53" s="700" t="s">
        <v>98</v>
      </c>
      <c r="D53" s="700" t="s">
        <v>98</v>
      </c>
      <c r="E53" s="621">
        <v>2704</v>
      </c>
      <c r="F53" s="621">
        <v>2704</v>
      </c>
      <c r="G53" s="622">
        <v>0</v>
      </c>
      <c r="H53" s="622">
        <v>2704</v>
      </c>
      <c r="I53" s="622">
        <v>2704</v>
      </c>
      <c r="J53" s="623">
        <v>1</v>
      </c>
      <c r="K53" s="751">
        <v>1264.107665</v>
      </c>
      <c r="L53" s="621">
        <v>0</v>
      </c>
      <c r="M53" s="588">
        <v>1439.892335</v>
      </c>
      <c r="N53" s="623">
        <v>0.53250456176035499</v>
      </c>
      <c r="O53" s="588">
        <v>1439.892335</v>
      </c>
      <c r="P53" s="593">
        <v>0.53250456176035499</v>
      </c>
      <c r="Q53" s="781" t="e">
        <v>#REF!</v>
      </c>
    </row>
    <row r="54" spans="1:22" ht="42" customHeight="1" x14ac:dyDescent="0.25">
      <c r="A54" s="1237"/>
      <c r="B54" s="722" t="s">
        <v>99</v>
      </c>
      <c r="C54" s="577" t="s">
        <v>100</v>
      </c>
      <c r="D54" s="578" t="s">
        <v>100</v>
      </c>
      <c r="E54" s="621">
        <v>890</v>
      </c>
      <c r="F54" s="622">
        <v>890</v>
      </c>
      <c r="G54" s="622">
        <v>0</v>
      </c>
      <c r="H54" s="622">
        <v>890</v>
      </c>
      <c r="I54" s="622">
        <v>889.90655815000002</v>
      </c>
      <c r="J54" s="623">
        <v>0.99989500915730345</v>
      </c>
      <c r="K54" s="622">
        <v>355.65806014999998</v>
      </c>
      <c r="L54" s="621">
        <v>9.3441849999976512E-2</v>
      </c>
      <c r="M54" s="621">
        <v>534.24849800000004</v>
      </c>
      <c r="N54" s="623">
        <v>0.60027921123595507</v>
      </c>
      <c r="O54" s="584">
        <v>534.24849800000004</v>
      </c>
      <c r="P54" s="593">
        <v>0.60027921123595507</v>
      </c>
      <c r="Q54" s="781" t="e">
        <v>#REF!</v>
      </c>
    </row>
    <row r="55" spans="1:22" ht="38.25" customHeight="1" x14ac:dyDescent="0.25">
      <c r="A55" s="1237"/>
      <c r="B55" s="722" t="s">
        <v>95</v>
      </c>
      <c r="C55" s="577" t="s">
        <v>96</v>
      </c>
      <c r="D55" s="578" t="s">
        <v>96</v>
      </c>
      <c r="E55" s="621">
        <v>7429</v>
      </c>
      <c r="F55" s="621">
        <v>7429</v>
      </c>
      <c r="G55" s="622">
        <v>0</v>
      </c>
      <c r="H55" s="622">
        <v>7429</v>
      </c>
      <c r="I55" s="622">
        <v>7429</v>
      </c>
      <c r="J55" s="623">
        <v>1</v>
      </c>
      <c r="K55" s="751">
        <v>3080.5708880000002</v>
      </c>
      <c r="L55" s="621">
        <v>0</v>
      </c>
      <c r="M55" s="588">
        <v>4348.4291119999998</v>
      </c>
      <c r="N55" s="623">
        <v>0.58533168824875481</v>
      </c>
      <c r="O55" s="588">
        <v>4340.5638559999998</v>
      </c>
      <c r="P55" s="593">
        <v>0.58427296486741143</v>
      </c>
      <c r="Q55" s="781" t="e">
        <v>#REF!</v>
      </c>
    </row>
    <row r="56" spans="1:22" ht="24" customHeight="1" x14ac:dyDescent="0.25">
      <c r="A56" s="1237"/>
      <c r="B56" s="1257" t="s">
        <v>43</v>
      </c>
      <c r="C56" s="1257"/>
      <c r="D56" s="624" t="s">
        <v>261</v>
      </c>
      <c r="E56" s="603">
        <v>11023</v>
      </c>
      <c r="F56" s="603">
        <v>11023</v>
      </c>
      <c r="G56" s="603">
        <v>0</v>
      </c>
      <c r="H56" s="603">
        <v>11023</v>
      </c>
      <c r="I56" s="603">
        <v>11022.90655815</v>
      </c>
      <c r="J56" s="605">
        <v>0.99999152301097705</v>
      </c>
      <c r="K56" s="603">
        <v>4700.3366131500006</v>
      </c>
      <c r="L56" s="603">
        <v>9.3441849999976512E-2</v>
      </c>
      <c r="M56" s="603">
        <v>6322.5699449999993</v>
      </c>
      <c r="N56" s="605">
        <v>0.57357978272702526</v>
      </c>
      <c r="O56" s="603">
        <v>6314.7046890000001</v>
      </c>
      <c r="P56" s="605">
        <v>0.57286625138347091</v>
      </c>
      <c r="Q56" s="777" t="e">
        <v>#REF!</v>
      </c>
    </row>
    <row r="57" spans="1:22" s="752" customFormat="1" ht="59.25" customHeight="1" x14ac:dyDescent="0.25">
      <c r="A57" s="1237"/>
      <c r="B57" s="838" t="s">
        <v>294</v>
      </c>
      <c r="C57" s="749" t="s">
        <v>295</v>
      </c>
      <c r="D57" s="749" t="s">
        <v>295</v>
      </c>
      <c r="E57" s="750">
        <v>4265.0564469999999</v>
      </c>
      <c r="F57" s="750">
        <v>4265.0564469999999</v>
      </c>
      <c r="G57" s="751">
        <v>0</v>
      </c>
      <c r="H57" s="751">
        <v>4265.0564469999999</v>
      </c>
      <c r="I57" s="586">
        <v>4262.6323117399997</v>
      </c>
      <c r="J57" s="587">
        <v>0.99943162879785441</v>
      </c>
      <c r="K57" s="751">
        <v>561.95669925999982</v>
      </c>
      <c r="L57" s="750">
        <v>2.4241352600001846</v>
      </c>
      <c r="M57" s="588">
        <v>3700.6756124799999</v>
      </c>
      <c r="N57" s="587">
        <v>0.86767330244433694</v>
      </c>
      <c r="O57" s="584">
        <v>2465.6761853499997</v>
      </c>
      <c r="P57" s="587">
        <v>0.57811103228993199</v>
      </c>
      <c r="Q57" s="782" t="e">
        <v>#REF!</v>
      </c>
      <c r="R57" s="1110">
        <v>16324.629947739999</v>
      </c>
      <c r="S57" s="1110"/>
      <c r="T57" s="1106"/>
      <c r="U57" s="1106"/>
      <c r="V57" s="1106"/>
    </row>
    <row r="58" spans="1:22" ht="35.25" customHeight="1" x14ac:dyDescent="0.25">
      <c r="A58" s="1237"/>
      <c r="B58" s="1257" t="s">
        <v>146</v>
      </c>
      <c r="C58" s="1257"/>
      <c r="D58" s="624" t="s">
        <v>146</v>
      </c>
      <c r="E58" s="603">
        <v>4265.0564469999999</v>
      </c>
      <c r="F58" s="603">
        <v>4265.0564469999999</v>
      </c>
      <c r="G58" s="603">
        <v>0</v>
      </c>
      <c r="H58" s="603">
        <v>4265.0564469999999</v>
      </c>
      <c r="I58" s="603">
        <v>4262.6323117399997</v>
      </c>
      <c r="J58" s="605">
        <v>0.99943162879785441</v>
      </c>
      <c r="K58" s="603">
        <v>561.95669925999982</v>
      </c>
      <c r="L58" s="603">
        <v>2.4241352600001846</v>
      </c>
      <c r="M58" s="603">
        <v>3700.6756124799999</v>
      </c>
      <c r="N58" s="605">
        <v>0.86767330244433694</v>
      </c>
      <c r="O58" s="603">
        <v>2465.6761853499997</v>
      </c>
      <c r="P58" s="605">
        <v>0.57811103228993199</v>
      </c>
      <c r="Q58" s="777" t="e">
        <v>#REF!</v>
      </c>
      <c r="R58" s="1111"/>
      <c r="S58" s="1110"/>
    </row>
    <row r="59" spans="1:22" s="207" customFormat="1" ht="45" x14ac:dyDescent="0.25">
      <c r="A59" s="1237"/>
      <c r="B59" s="838" t="s">
        <v>105</v>
      </c>
      <c r="C59" s="749" t="s">
        <v>34</v>
      </c>
      <c r="D59" s="749" t="s">
        <v>34</v>
      </c>
      <c r="E59" s="750">
        <v>71777</v>
      </c>
      <c r="F59" s="750">
        <v>71777</v>
      </c>
      <c r="G59" s="586">
        <v>133.85098417</v>
      </c>
      <c r="H59" s="586">
        <v>71643.14901583</v>
      </c>
      <c r="I59" s="586">
        <v>71643.14901583</v>
      </c>
      <c r="J59" s="589">
        <v>1</v>
      </c>
      <c r="K59" s="586">
        <v>40275.725764999996</v>
      </c>
      <c r="L59" s="588">
        <v>0</v>
      </c>
      <c r="M59" s="588">
        <v>31367.423250830001</v>
      </c>
      <c r="N59" s="589">
        <v>0.43782865049523678</v>
      </c>
      <c r="O59" s="588">
        <v>19458.86729351</v>
      </c>
      <c r="P59" s="589">
        <v>0.27160820763490506</v>
      </c>
      <c r="Q59" s="766" t="e">
        <v>#REF!</v>
      </c>
      <c r="R59" s="1107"/>
      <c r="S59" s="1107"/>
      <c r="T59" s="1106"/>
      <c r="U59" s="1106"/>
      <c r="V59" s="1106"/>
    </row>
    <row r="60" spans="1:22" ht="19.5" x14ac:dyDescent="0.25">
      <c r="A60" s="1237"/>
      <c r="B60" s="1257" t="s">
        <v>44</v>
      </c>
      <c r="C60" s="1257"/>
      <c r="D60" s="624" t="s">
        <v>44</v>
      </c>
      <c r="E60" s="603">
        <v>71777</v>
      </c>
      <c r="F60" s="603">
        <v>71777</v>
      </c>
      <c r="G60" s="603">
        <v>133.85098417</v>
      </c>
      <c r="H60" s="603">
        <v>71643.14901583</v>
      </c>
      <c r="I60" s="603">
        <v>71643.14901583</v>
      </c>
      <c r="J60" s="605">
        <v>1</v>
      </c>
      <c r="K60" s="604">
        <v>40275.725764999996</v>
      </c>
      <c r="L60" s="604">
        <v>0</v>
      </c>
      <c r="M60" s="604">
        <v>31367.423250830001</v>
      </c>
      <c r="N60" s="605">
        <v>0.43782865049523678</v>
      </c>
      <c r="O60" s="603">
        <v>19458.86729351</v>
      </c>
      <c r="P60" s="605">
        <v>0.27160820763490506</v>
      </c>
      <c r="Q60" s="777" t="e">
        <v>#REF!</v>
      </c>
    </row>
    <row r="61" spans="1:22" s="207" customFormat="1" ht="27" customHeight="1" x14ac:dyDescent="0.25">
      <c r="A61" s="1237"/>
      <c r="B61" s="838" t="s">
        <v>132</v>
      </c>
      <c r="C61" s="749" t="s">
        <v>133</v>
      </c>
      <c r="D61" s="749" t="s">
        <v>133</v>
      </c>
      <c r="E61" s="750">
        <v>98</v>
      </c>
      <c r="F61" s="750">
        <v>98</v>
      </c>
      <c r="G61" s="586">
        <v>0</v>
      </c>
      <c r="H61" s="586">
        <v>98</v>
      </c>
      <c r="I61" s="622">
        <v>0</v>
      </c>
      <c r="J61" s="589">
        <v>0</v>
      </c>
      <c r="K61" s="586">
        <v>0</v>
      </c>
      <c r="L61" s="588">
        <v>98</v>
      </c>
      <c r="M61" s="588">
        <v>0</v>
      </c>
      <c r="N61" s="589">
        <v>0</v>
      </c>
      <c r="O61" s="588">
        <v>0</v>
      </c>
      <c r="P61" s="589">
        <v>0</v>
      </c>
      <c r="Q61" s="766" t="e">
        <v>#REF!</v>
      </c>
      <c r="R61" s="1107"/>
      <c r="S61" s="1107"/>
      <c r="T61" s="1106"/>
      <c r="U61" s="1106"/>
      <c r="V61" s="1106"/>
    </row>
    <row r="62" spans="1:22" ht="19.5" x14ac:dyDescent="0.25">
      <c r="A62" s="1237"/>
      <c r="B62" s="1257" t="s">
        <v>459</v>
      </c>
      <c r="C62" s="1257"/>
      <c r="D62" s="625"/>
      <c r="E62" s="603">
        <v>98</v>
      </c>
      <c r="F62" s="604">
        <v>98</v>
      </c>
      <c r="G62" s="604">
        <v>0</v>
      </c>
      <c r="H62" s="604">
        <v>98</v>
      </c>
      <c r="I62" s="604">
        <v>0</v>
      </c>
      <c r="J62" s="605">
        <v>0</v>
      </c>
      <c r="K62" s="604">
        <v>0</v>
      </c>
      <c r="L62" s="603">
        <v>98</v>
      </c>
      <c r="M62" s="603">
        <v>0</v>
      </c>
      <c r="N62" s="605">
        <v>0</v>
      </c>
      <c r="O62" s="603">
        <v>0</v>
      </c>
      <c r="P62" s="605">
        <v>0</v>
      </c>
      <c r="Q62" s="777" t="e">
        <v>#REF!</v>
      </c>
    </row>
    <row r="63" spans="1:22" ht="90" x14ac:dyDescent="0.25">
      <c r="A63" s="1237"/>
      <c r="B63" s="838" t="s">
        <v>431</v>
      </c>
      <c r="C63" s="749" t="s">
        <v>670</v>
      </c>
      <c r="D63" s="749" t="s">
        <v>442</v>
      </c>
      <c r="E63" s="750">
        <v>2000</v>
      </c>
      <c r="F63" s="750">
        <v>2000</v>
      </c>
      <c r="G63" s="586">
        <v>0</v>
      </c>
      <c r="H63" s="586">
        <v>2000</v>
      </c>
      <c r="I63" s="622">
        <v>2000</v>
      </c>
      <c r="J63" s="589">
        <v>1</v>
      </c>
      <c r="K63" s="586">
        <v>1714.7149999999999</v>
      </c>
      <c r="L63" s="588">
        <v>0</v>
      </c>
      <c r="M63" s="588">
        <v>285.28500000000003</v>
      </c>
      <c r="N63" s="589">
        <v>0.14264250000000001</v>
      </c>
      <c r="O63" s="588">
        <v>208.91640000000001</v>
      </c>
      <c r="P63" s="589">
        <v>0.1044582</v>
      </c>
      <c r="Q63" s="574" t="e">
        <v>#REF!</v>
      </c>
    </row>
    <row r="64" spans="1:22" ht="20.25" thickBot="1" x14ac:dyDescent="0.3">
      <c r="A64" s="1237"/>
      <c r="B64" s="1293" t="s">
        <v>78</v>
      </c>
      <c r="C64" s="1293"/>
      <c r="D64" s="626" t="s">
        <v>78</v>
      </c>
      <c r="E64" s="610">
        <v>2000</v>
      </c>
      <c r="F64" s="613">
        <v>2000</v>
      </c>
      <c r="G64" s="613">
        <v>0</v>
      </c>
      <c r="H64" s="613">
        <v>2000</v>
      </c>
      <c r="I64" s="613">
        <v>2000</v>
      </c>
      <c r="J64" s="609">
        <v>1</v>
      </c>
      <c r="K64" s="613">
        <v>1714.7149999999999</v>
      </c>
      <c r="L64" s="613">
        <v>0</v>
      </c>
      <c r="M64" s="610">
        <v>285.28500000000003</v>
      </c>
      <c r="N64" s="609">
        <v>0.14264250000000001</v>
      </c>
      <c r="O64" s="610">
        <v>208.91640000000001</v>
      </c>
      <c r="P64" s="609">
        <v>0.1044582</v>
      </c>
      <c r="Q64" s="784" t="e">
        <v>#REF!</v>
      </c>
    </row>
    <row r="65" spans="1:22" ht="27" customHeight="1" thickBot="1" x14ac:dyDescent="0.3">
      <c r="A65" s="1248"/>
      <c r="B65" s="1217" t="s">
        <v>66</v>
      </c>
      <c r="C65" s="1218"/>
      <c r="D65" s="1219"/>
      <c r="E65" s="627">
        <v>89163.056446999995</v>
      </c>
      <c r="F65" s="628">
        <v>89163.056446999995</v>
      </c>
      <c r="G65" s="628">
        <v>133.85098417</v>
      </c>
      <c r="H65" s="628">
        <v>89029.205462829996</v>
      </c>
      <c r="I65" s="628">
        <v>88928.687885720006</v>
      </c>
      <c r="J65" s="629">
        <v>0.99887095951730187</v>
      </c>
      <c r="K65" s="628">
        <v>47252.734077409994</v>
      </c>
      <c r="L65" s="627">
        <v>100.51757711000016</v>
      </c>
      <c r="M65" s="627">
        <v>41675.953808310005</v>
      </c>
      <c r="N65" s="629">
        <v>0.46811553120857469</v>
      </c>
      <c r="O65" s="627">
        <v>28448.16456786</v>
      </c>
      <c r="P65" s="629">
        <v>0.31953744189862737</v>
      </c>
      <c r="Q65" s="775" t="e">
        <v>#REF!</v>
      </c>
    </row>
    <row r="66" spans="1:22" ht="21.75" customHeight="1" thickBot="1" x14ac:dyDescent="0.3">
      <c r="A66" s="1196" t="s">
        <v>674</v>
      </c>
      <c r="B66" s="1196"/>
      <c r="C66" s="1196"/>
      <c r="D66" s="1196"/>
      <c r="E66" s="1196"/>
      <c r="F66" s="1196"/>
      <c r="G66" s="1196"/>
      <c r="H66" s="1196"/>
      <c r="I66" s="1196"/>
      <c r="J66" s="1196"/>
      <c r="K66" s="1196"/>
      <c r="L66" s="1196"/>
      <c r="M66" s="1196"/>
      <c r="N66" s="1196"/>
      <c r="O66" s="1196"/>
      <c r="P66" s="1196"/>
    </row>
    <row r="67" spans="1:22" s="213" customFormat="1" ht="47.25" customHeight="1" thickBot="1" x14ac:dyDescent="0.3">
      <c r="A67" s="447" t="s">
        <v>6</v>
      </c>
      <c r="B67" s="465" t="s">
        <v>7</v>
      </c>
      <c r="C67" s="446" t="s">
        <v>478</v>
      </c>
      <c r="D67" s="448" t="s">
        <v>432</v>
      </c>
      <c r="E67" s="463" t="s">
        <v>90</v>
      </c>
      <c r="F67" s="448" t="s">
        <v>149</v>
      </c>
      <c r="G67" s="448" t="s">
        <v>92</v>
      </c>
      <c r="H67" s="448" t="s">
        <v>477</v>
      </c>
      <c r="I67" s="448" t="s">
        <v>24</v>
      </c>
      <c r="J67" s="449" t="s">
        <v>317</v>
      </c>
      <c r="K67" s="448" t="s">
        <v>153</v>
      </c>
      <c r="L67" s="448" t="s">
        <v>151</v>
      </c>
      <c r="M67" s="448" t="s">
        <v>25</v>
      </c>
      <c r="N67" s="448" t="s">
        <v>40</v>
      </c>
      <c r="O67" s="448" t="s">
        <v>76</v>
      </c>
      <c r="P67" s="466" t="s">
        <v>251</v>
      </c>
      <c r="Q67" s="770" t="s">
        <v>28</v>
      </c>
      <c r="R67" s="1108"/>
      <c r="S67" s="1108"/>
      <c r="T67" s="1109"/>
      <c r="U67" s="1109"/>
      <c r="V67" s="1109"/>
    </row>
    <row r="68" spans="1:22" ht="102" customHeight="1" x14ac:dyDescent="0.25">
      <c r="A68" s="1186" t="s">
        <v>279</v>
      </c>
      <c r="B68" s="723" t="s">
        <v>129</v>
      </c>
      <c r="C68" s="504" t="s">
        <v>80</v>
      </c>
      <c r="D68" s="840" t="s">
        <v>80</v>
      </c>
      <c r="E68" s="630">
        <v>1884</v>
      </c>
      <c r="F68" s="630">
        <v>1884</v>
      </c>
      <c r="G68" s="630">
        <v>46.452531999999998</v>
      </c>
      <c r="H68" s="630">
        <v>1837.547468</v>
      </c>
      <c r="I68" s="601">
        <v>1837.547468</v>
      </c>
      <c r="J68" s="587">
        <v>1</v>
      </c>
      <c r="K68" s="585">
        <v>125.93077700000003</v>
      </c>
      <c r="L68" s="630">
        <v>0</v>
      </c>
      <c r="M68" s="630">
        <v>1711.6166909999999</v>
      </c>
      <c r="N68" s="587">
        <v>0.93146801419118497</v>
      </c>
      <c r="O68" s="630">
        <v>1162.285322</v>
      </c>
      <c r="P68" s="587">
        <v>0.63251988982088159</v>
      </c>
      <c r="Q68" s="785" t="e">
        <v>#REF!</v>
      </c>
    </row>
    <row r="69" spans="1:22" ht="23.25" customHeight="1" x14ac:dyDescent="0.25">
      <c r="A69" s="1187"/>
      <c r="B69" s="1244" t="s">
        <v>44</v>
      </c>
      <c r="C69" s="1215"/>
      <c r="D69" s="624" t="s">
        <v>44</v>
      </c>
      <c r="E69" s="603">
        <v>1884</v>
      </c>
      <c r="F69" s="604">
        <v>1884</v>
      </c>
      <c r="G69" s="604">
        <v>46.452531999999998</v>
      </c>
      <c r="H69" s="604">
        <v>1837.547468</v>
      </c>
      <c r="I69" s="604">
        <v>1837.547468</v>
      </c>
      <c r="J69" s="605">
        <v>1</v>
      </c>
      <c r="K69" s="604">
        <v>125.93077700000003</v>
      </c>
      <c r="L69" s="603">
        <v>0</v>
      </c>
      <c r="M69" s="603">
        <v>1711.6166909999999</v>
      </c>
      <c r="N69" s="605">
        <v>0.93146801419118497</v>
      </c>
      <c r="O69" s="603">
        <v>1162.285322</v>
      </c>
      <c r="P69" s="605">
        <v>0.63251988982088159</v>
      </c>
      <c r="Q69" s="777" t="e">
        <v>#REF!</v>
      </c>
    </row>
    <row r="70" spans="1:22" ht="103.5" customHeight="1" x14ac:dyDescent="0.25">
      <c r="A70" s="1187"/>
      <c r="B70" s="724" t="s">
        <v>411</v>
      </c>
      <c r="C70" s="505" t="s">
        <v>409</v>
      </c>
      <c r="D70" s="451" t="s">
        <v>443</v>
      </c>
      <c r="E70" s="750">
        <v>1500</v>
      </c>
      <c r="F70" s="750">
        <v>1500</v>
      </c>
      <c r="G70" s="750">
        <v>175.55512999999999</v>
      </c>
      <c r="H70" s="750">
        <v>1324.44487</v>
      </c>
      <c r="I70" s="751">
        <v>1324.44487</v>
      </c>
      <c r="J70" s="587">
        <v>1</v>
      </c>
      <c r="K70" s="585">
        <v>295.99500000000012</v>
      </c>
      <c r="L70" s="584">
        <v>0</v>
      </c>
      <c r="M70" s="584">
        <v>1028.4498699999999</v>
      </c>
      <c r="N70" s="587">
        <v>0.77651391408990844</v>
      </c>
      <c r="O70" s="584">
        <v>588.507339</v>
      </c>
      <c r="P70" s="587">
        <v>0.4443426467422536</v>
      </c>
      <c r="Q70" s="574" t="e">
        <v>#REF!</v>
      </c>
    </row>
    <row r="71" spans="1:22" ht="27.75" customHeight="1" thickBot="1" x14ac:dyDescent="0.3">
      <c r="A71" s="1187"/>
      <c r="B71" s="1243" t="s">
        <v>78</v>
      </c>
      <c r="C71" s="1213"/>
      <c r="D71" s="626" t="s">
        <v>78</v>
      </c>
      <c r="E71" s="610">
        <v>1500</v>
      </c>
      <c r="F71" s="613">
        <v>1500</v>
      </c>
      <c r="G71" s="613">
        <v>175.55512999999999</v>
      </c>
      <c r="H71" s="613">
        <v>1324.44487</v>
      </c>
      <c r="I71" s="613">
        <v>1324.44487</v>
      </c>
      <c r="J71" s="609">
        <v>1</v>
      </c>
      <c r="K71" s="613">
        <v>295.99500000000012</v>
      </c>
      <c r="L71" s="610">
        <v>0</v>
      </c>
      <c r="M71" s="610">
        <v>1028.4498699999999</v>
      </c>
      <c r="N71" s="609">
        <v>0.77651391408990844</v>
      </c>
      <c r="O71" s="610">
        <v>588.507339</v>
      </c>
      <c r="P71" s="609">
        <v>0.4443426467422536</v>
      </c>
      <c r="Q71" s="779" t="e">
        <v>#REF!</v>
      </c>
    </row>
    <row r="72" spans="1:22" ht="35.25" customHeight="1" thickBot="1" x14ac:dyDescent="0.3">
      <c r="A72" s="1188"/>
      <c r="B72" s="1210" t="s">
        <v>66</v>
      </c>
      <c r="C72" s="1216"/>
      <c r="D72" s="1211"/>
      <c r="E72" s="611">
        <v>3384</v>
      </c>
      <c r="F72" s="612">
        <v>3384</v>
      </c>
      <c r="G72" s="612">
        <v>222.00766199999998</v>
      </c>
      <c r="H72" s="612">
        <v>3161.992338</v>
      </c>
      <c r="I72" s="612">
        <v>3161.992338</v>
      </c>
      <c r="J72" s="536">
        <v>1</v>
      </c>
      <c r="K72" s="612">
        <v>421.92577700000015</v>
      </c>
      <c r="L72" s="611">
        <v>0</v>
      </c>
      <c r="M72" s="611">
        <v>2740.0665609999996</v>
      </c>
      <c r="N72" s="536">
        <v>0.86656331455032121</v>
      </c>
      <c r="O72" s="611">
        <v>1750.792661</v>
      </c>
      <c r="P72" s="536">
        <v>0.55369921045014248</v>
      </c>
      <c r="Q72" s="775" t="e">
        <v>#REF!</v>
      </c>
    </row>
    <row r="73" spans="1:22" ht="21.75" customHeight="1" thickBot="1" x14ac:dyDescent="0.3">
      <c r="A73" s="1196" t="s">
        <v>674</v>
      </c>
      <c r="B73" s="1196"/>
      <c r="C73" s="1196"/>
      <c r="D73" s="1196"/>
      <c r="E73" s="1196"/>
      <c r="F73" s="1196"/>
      <c r="G73" s="1196"/>
      <c r="H73" s="1196"/>
      <c r="I73" s="1196"/>
      <c r="J73" s="1196"/>
      <c r="K73" s="1196"/>
      <c r="L73" s="1196"/>
      <c r="M73" s="1196"/>
      <c r="N73" s="1196"/>
      <c r="O73" s="1196"/>
      <c r="P73" s="1196"/>
    </row>
    <row r="74" spans="1:22" ht="68.25" customHeight="1" thickBot="1" x14ac:dyDescent="0.3">
      <c r="A74" s="447" t="s">
        <v>6</v>
      </c>
      <c r="B74" s="465" t="s">
        <v>7</v>
      </c>
      <c r="C74" s="446" t="s">
        <v>478</v>
      </c>
      <c r="D74" s="448" t="s">
        <v>432</v>
      </c>
      <c r="E74" s="463" t="s">
        <v>90</v>
      </c>
      <c r="F74" s="448" t="s">
        <v>149</v>
      </c>
      <c r="G74" s="448" t="s">
        <v>92</v>
      </c>
      <c r="H74" s="448" t="s">
        <v>477</v>
      </c>
      <c r="I74" s="448" t="s">
        <v>24</v>
      </c>
      <c r="J74" s="449" t="s">
        <v>317</v>
      </c>
      <c r="K74" s="448" t="s">
        <v>153</v>
      </c>
      <c r="L74" s="448" t="s">
        <v>151</v>
      </c>
      <c r="M74" s="448" t="s">
        <v>25</v>
      </c>
      <c r="N74" s="448" t="s">
        <v>40</v>
      </c>
      <c r="O74" s="448" t="s">
        <v>76</v>
      </c>
      <c r="P74" s="466" t="s">
        <v>251</v>
      </c>
      <c r="Q74" s="770" t="s">
        <v>28</v>
      </c>
    </row>
    <row r="75" spans="1:22" ht="42.75" customHeight="1" x14ac:dyDescent="0.25">
      <c r="A75" s="1186" t="s">
        <v>353</v>
      </c>
      <c r="B75" s="725" t="s">
        <v>323</v>
      </c>
      <c r="C75" s="506" t="s">
        <v>33</v>
      </c>
      <c r="D75" s="841" t="s">
        <v>33</v>
      </c>
      <c r="E75" s="632">
        <v>8822.518</v>
      </c>
      <c r="F75" s="633">
        <v>8822.518</v>
      </c>
      <c r="G75" s="633">
        <v>1348.0521345</v>
      </c>
      <c r="H75" s="633">
        <v>7474.4658655000003</v>
      </c>
      <c r="I75" s="634">
        <v>7474.4658655000003</v>
      </c>
      <c r="J75" s="635">
        <v>1</v>
      </c>
      <c r="K75" s="633">
        <v>1419.2155595000004</v>
      </c>
      <c r="L75" s="632">
        <v>0</v>
      </c>
      <c r="M75" s="632">
        <v>6055.2503059999999</v>
      </c>
      <c r="N75" s="636">
        <v>0.81012481894516453</v>
      </c>
      <c r="O75" s="632">
        <v>3348.10378266</v>
      </c>
      <c r="P75" s="593">
        <v>0.44793886853024384</v>
      </c>
      <c r="Q75" s="786" t="e">
        <v>#REF!</v>
      </c>
    </row>
    <row r="76" spans="1:22" ht="24.75" customHeight="1" x14ac:dyDescent="0.25">
      <c r="A76" s="1187"/>
      <c r="B76" s="1244" t="s">
        <v>44</v>
      </c>
      <c r="C76" s="1215"/>
      <c r="D76" s="624" t="s">
        <v>44</v>
      </c>
      <c r="E76" s="603">
        <v>8822.518</v>
      </c>
      <c r="F76" s="604">
        <v>8822.518</v>
      </c>
      <c r="G76" s="604">
        <v>1348.0521345</v>
      </c>
      <c r="H76" s="604">
        <v>7474.4658655000003</v>
      </c>
      <c r="I76" s="604">
        <v>7474.4658655000003</v>
      </c>
      <c r="J76" s="605">
        <v>1</v>
      </c>
      <c r="K76" s="604">
        <v>1419.2155595000004</v>
      </c>
      <c r="L76" s="603">
        <v>0</v>
      </c>
      <c r="M76" s="603">
        <v>6055.2503059999999</v>
      </c>
      <c r="N76" s="605">
        <v>0.81012481894516453</v>
      </c>
      <c r="O76" s="603">
        <v>3348.10378266</v>
      </c>
      <c r="P76" s="605">
        <v>0.44793886853024384</v>
      </c>
      <c r="Q76" s="777" t="e">
        <v>#REF!</v>
      </c>
    </row>
    <row r="77" spans="1:22" ht="108.75" customHeight="1" x14ac:dyDescent="0.25">
      <c r="A77" s="1187"/>
      <c r="B77" s="726" t="s">
        <v>395</v>
      </c>
      <c r="C77" s="694" t="s">
        <v>383</v>
      </c>
      <c r="D77" s="500" t="s">
        <v>444</v>
      </c>
      <c r="E77" s="750">
        <v>7000</v>
      </c>
      <c r="F77" s="750">
        <v>7000</v>
      </c>
      <c r="G77" s="588">
        <v>5.8699899999999996</v>
      </c>
      <c r="H77" s="585">
        <v>6994.1300099999999</v>
      </c>
      <c r="I77" s="586">
        <v>6994.1300099999999</v>
      </c>
      <c r="J77" s="587">
        <v>1</v>
      </c>
      <c r="K77" s="585">
        <v>125.08125000000018</v>
      </c>
      <c r="L77" s="585">
        <v>0</v>
      </c>
      <c r="M77" s="584">
        <v>6869.0487599999997</v>
      </c>
      <c r="N77" s="587">
        <v>0.98211625322646812</v>
      </c>
      <c r="O77" s="584">
        <v>6055.7145259999998</v>
      </c>
      <c r="P77" s="587">
        <v>0.8658281326400451</v>
      </c>
      <c r="Q77" s="574" t="e">
        <v>#REF!</v>
      </c>
    </row>
    <row r="78" spans="1:22" ht="105.75" customHeight="1" x14ac:dyDescent="0.25">
      <c r="A78" s="1187"/>
      <c r="B78" s="726" t="s">
        <v>396</v>
      </c>
      <c r="C78" s="694" t="s">
        <v>398</v>
      </c>
      <c r="D78" s="500" t="s">
        <v>444</v>
      </c>
      <c r="E78" s="750">
        <v>7000</v>
      </c>
      <c r="F78" s="750">
        <v>7000</v>
      </c>
      <c r="G78" s="588">
        <v>18.947099000000001</v>
      </c>
      <c r="H78" s="585">
        <v>6981.052901</v>
      </c>
      <c r="I78" s="586">
        <v>6981.052901</v>
      </c>
      <c r="J78" s="587">
        <v>1</v>
      </c>
      <c r="K78" s="585">
        <v>677.91724400000021</v>
      </c>
      <c r="L78" s="585">
        <v>0</v>
      </c>
      <c r="M78" s="584">
        <v>6303.1356569999998</v>
      </c>
      <c r="N78" s="587">
        <v>0.90289183399499928</v>
      </c>
      <c r="O78" s="584">
        <v>4174.4523461999997</v>
      </c>
      <c r="P78" s="587">
        <v>0.59796887452350211</v>
      </c>
      <c r="Q78" s="574" t="e">
        <v>#REF!</v>
      </c>
    </row>
    <row r="79" spans="1:22" ht="27" customHeight="1" thickBot="1" x14ac:dyDescent="0.3">
      <c r="A79" s="1187"/>
      <c r="B79" s="1245" t="s">
        <v>78</v>
      </c>
      <c r="C79" s="1246"/>
      <c r="D79" s="624" t="s">
        <v>78</v>
      </c>
      <c r="E79" s="610">
        <v>14000</v>
      </c>
      <c r="F79" s="610">
        <v>14000</v>
      </c>
      <c r="G79" s="610">
        <v>24.817089000000003</v>
      </c>
      <c r="H79" s="610">
        <v>13975.182911</v>
      </c>
      <c r="I79" s="610">
        <v>13975.182911</v>
      </c>
      <c r="J79" s="610">
        <v>2</v>
      </c>
      <c r="K79" s="610">
        <v>802.99849400000039</v>
      </c>
      <c r="L79" s="610">
        <v>0</v>
      </c>
      <c r="M79" s="610">
        <v>13172.184417</v>
      </c>
      <c r="N79" s="1120">
        <v>0.94254111025853182</v>
      </c>
      <c r="O79" s="610">
        <v>10230.166872199999</v>
      </c>
      <c r="P79" s="609">
        <v>1.4637970071635471</v>
      </c>
      <c r="Q79" s="779" t="e">
        <v>#REF!</v>
      </c>
    </row>
    <row r="80" spans="1:22" ht="37.5" customHeight="1" thickBot="1" x14ac:dyDescent="0.3">
      <c r="A80" s="1188"/>
      <c r="B80" s="1210" t="s">
        <v>66</v>
      </c>
      <c r="C80" s="1216"/>
      <c r="D80" s="1288"/>
      <c r="E80" s="637">
        <v>22822.518</v>
      </c>
      <c r="F80" s="612">
        <v>22822.518</v>
      </c>
      <c r="G80" s="612">
        <v>1372.8692234999999</v>
      </c>
      <c r="H80" s="612">
        <v>21449.648776499998</v>
      </c>
      <c r="I80" s="612">
        <v>21449.648776499998</v>
      </c>
      <c r="J80" s="536">
        <v>1</v>
      </c>
      <c r="K80" s="612">
        <v>2222.2140535000008</v>
      </c>
      <c r="L80" s="611">
        <v>0</v>
      </c>
      <c r="M80" s="611">
        <v>19227.434722999998</v>
      </c>
      <c r="N80" s="536">
        <v>0.89639858085067414</v>
      </c>
      <c r="O80" s="611">
        <v>13578.27065486</v>
      </c>
      <c r="P80" s="536">
        <v>0.63302997621742907</v>
      </c>
      <c r="Q80" s="775" t="e">
        <v>#REF!</v>
      </c>
    </row>
    <row r="81" spans="1:61" ht="18" customHeight="1" thickBot="1" x14ac:dyDescent="0.3">
      <c r="A81" s="1196" t="s">
        <v>674</v>
      </c>
      <c r="B81" s="1196"/>
      <c r="C81" s="1196"/>
      <c r="D81" s="1196"/>
      <c r="E81" s="1196"/>
      <c r="F81" s="1196"/>
      <c r="G81" s="1196"/>
      <c r="H81" s="1196"/>
      <c r="I81" s="1196"/>
      <c r="J81" s="1196"/>
      <c r="K81" s="1196"/>
      <c r="L81" s="1196"/>
      <c r="M81" s="1196"/>
      <c r="N81" s="1196"/>
      <c r="O81" s="1196"/>
      <c r="P81" s="1196"/>
    </row>
    <row r="82" spans="1:61" s="213" customFormat="1" ht="68.25" customHeight="1" thickBot="1" x14ac:dyDescent="0.3">
      <c r="A82" s="447" t="s">
        <v>6</v>
      </c>
      <c r="B82" s="465" t="s">
        <v>7</v>
      </c>
      <c r="C82" s="446" t="s">
        <v>478</v>
      </c>
      <c r="D82" s="448" t="s">
        <v>432</v>
      </c>
      <c r="E82" s="463" t="s">
        <v>90</v>
      </c>
      <c r="F82" s="448" t="s">
        <v>149</v>
      </c>
      <c r="G82" s="448" t="s">
        <v>92</v>
      </c>
      <c r="H82" s="448" t="s">
        <v>477</v>
      </c>
      <c r="I82" s="448" t="s">
        <v>24</v>
      </c>
      <c r="J82" s="449" t="s">
        <v>317</v>
      </c>
      <c r="K82" s="448" t="s">
        <v>153</v>
      </c>
      <c r="L82" s="448" t="s">
        <v>151</v>
      </c>
      <c r="M82" s="448" t="s">
        <v>25</v>
      </c>
      <c r="N82" s="448" t="s">
        <v>40</v>
      </c>
      <c r="O82" s="448" t="s">
        <v>76</v>
      </c>
      <c r="P82" s="466" t="s">
        <v>251</v>
      </c>
      <c r="Q82" s="770" t="s">
        <v>28</v>
      </c>
      <c r="R82" s="1108"/>
      <c r="S82" s="1108"/>
      <c r="T82" s="1109"/>
      <c r="U82" s="1109"/>
      <c r="V82" s="1109"/>
    </row>
    <row r="83" spans="1:61" s="207" customFormat="1" ht="45" x14ac:dyDescent="0.25">
      <c r="A83" s="1200" t="s">
        <v>354</v>
      </c>
      <c r="B83" s="819" t="s">
        <v>104</v>
      </c>
      <c r="C83" s="696" t="s">
        <v>36</v>
      </c>
      <c r="D83" s="297" t="s">
        <v>36</v>
      </c>
      <c r="E83" s="588">
        <v>7607</v>
      </c>
      <c r="F83" s="588">
        <v>7607</v>
      </c>
      <c r="G83" s="588">
        <v>6132.2649000000001</v>
      </c>
      <c r="H83" s="586">
        <v>1474.7350999999999</v>
      </c>
      <c r="I83" s="586">
        <v>1474.7351000000001</v>
      </c>
      <c r="J83" s="589">
        <v>1.0000000000000002</v>
      </c>
      <c r="K83" s="586">
        <v>1254.7351000000001</v>
      </c>
      <c r="L83" s="588">
        <v>0</v>
      </c>
      <c r="M83" s="588">
        <v>220</v>
      </c>
      <c r="N83" s="587">
        <v>0.14917933396987704</v>
      </c>
      <c r="O83" s="588">
        <v>220</v>
      </c>
      <c r="P83" s="587">
        <v>0.14917933396987704</v>
      </c>
      <c r="Q83" s="766" t="e">
        <v>#REF!</v>
      </c>
      <c r="R83" s="1107"/>
      <c r="S83" s="1107"/>
      <c r="T83" s="1106"/>
      <c r="U83" s="1106"/>
      <c r="V83" s="1106"/>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row>
    <row r="84" spans="1:61" ht="30" x14ac:dyDescent="0.25">
      <c r="A84" s="1193"/>
      <c r="B84" s="734" t="s">
        <v>106</v>
      </c>
      <c r="C84" s="697" t="s">
        <v>298</v>
      </c>
      <c r="D84" s="297" t="s">
        <v>298</v>
      </c>
      <c r="E84" s="584">
        <v>15474</v>
      </c>
      <c r="F84" s="584">
        <v>14685</v>
      </c>
      <c r="G84" s="584">
        <v>1781.1135274999999</v>
      </c>
      <c r="H84" s="585">
        <v>12903.8864725</v>
      </c>
      <c r="I84" s="586">
        <v>12903.8864725</v>
      </c>
      <c r="J84" s="587">
        <v>1</v>
      </c>
      <c r="K84" s="585">
        <v>3545.3404545000012</v>
      </c>
      <c r="L84" s="584">
        <v>0</v>
      </c>
      <c r="M84" s="584">
        <v>9358.5460179999991</v>
      </c>
      <c r="N84" s="587">
        <v>0.72525018241166173</v>
      </c>
      <c r="O84" s="584">
        <v>6789.9086379999999</v>
      </c>
      <c r="P84" s="587">
        <v>0.52619097761517442</v>
      </c>
      <c r="Q84" s="783" t="e">
        <v>#REF!</v>
      </c>
    </row>
    <row r="85" spans="1:61" ht="30" x14ac:dyDescent="0.25">
      <c r="A85" s="1194"/>
      <c r="B85" s="734" t="s">
        <v>107</v>
      </c>
      <c r="C85" s="697" t="s">
        <v>265</v>
      </c>
      <c r="D85" s="297" t="s">
        <v>265</v>
      </c>
      <c r="E85" s="584">
        <v>2926</v>
      </c>
      <c r="F85" s="584">
        <v>2926</v>
      </c>
      <c r="G85" s="584">
        <v>586.87465950000001</v>
      </c>
      <c r="H85" s="585">
        <v>2339.1253404999998</v>
      </c>
      <c r="I85" s="586">
        <v>2339.1253405000002</v>
      </c>
      <c r="J85" s="587">
        <v>1.0000000000000002</v>
      </c>
      <c r="K85" s="585">
        <v>505.88121250000017</v>
      </c>
      <c r="L85" s="584">
        <v>0</v>
      </c>
      <c r="M85" s="584">
        <v>1833.244128</v>
      </c>
      <c r="N85" s="587">
        <v>0.78373060915501647</v>
      </c>
      <c r="O85" s="584">
        <v>984.63919628999997</v>
      </c>
      <c r="P85" s="587">
        <v>0.42094332408862212</v>
      </c>
      <c r="Q85" s="783" t="e">
        <v>#REF!</v>
      </c>
    </row>
    <row r="86" spans="1:61" ht="19.5" x14ac:dyDescent="0.25">
      <c r="A86" s="1194"/>
      <c r="B86" s="1214" t="s">
        <v>44</v>
      </c>
      <c r="C86" s="1215"/>
      <c r="D86" s="624" t="s">
        <v>44</v>
      </c>
      <c r="E86" s="603">
        <v>26007</v>
      </c>
      <c r="F86" s="603">
        <v>25218</v>
      </c>
      <c r="G86" s="603">
        <v>8500.253087000001</v>
      </c>
      <c r="H86" s="603">
        <v>16717.746913000003</v>
      </c>
      <c r="I86" s="603">
        <v>16717.746913000003</v>
      </c>
      <c r="J86" s="605">
        <v>1</v>
      </c>
      <c r="K86" s="604">
        <v>5305.9567670000015</v>
      </c>
      <c r="L86" s="603">
        <v>0</v>
      </c>
      <c r="M86" s="603">
        <v>11411.790145999999</v>
      </c>
      <c r="N86" s="605">
        <v>0.68261531924053709</v>
      </c>
      <c r="O86" s="603">
        <v>7994.5478342899996</v>
      </c>
      <c r="P86" s="605">
        <v>0.47820725339927861</v>
      </c>
      <c r="Q86" s="777" t="e">
        <v>#REF!</v>
      </c>
    </row>
    <row r="87" spans="1:61" ht="54.75" customHeight="1" x14ac:dyDescent="0.25">
      <c r="A87" s="1194"/>
      <c r="B87" s="699" t="s">
        <v>399</v>
      </c>
      <c r="C87" s="695" t="s">
        <v>401</v>
      </c>
      <c r="D87" s="500" t="s">
        <v>445</v>
      </c>
      <c r="E87" s="750">
        <v>1000</v>
      </c>
      <c r="F87" s="750">
        <v>1000</v>
      </c>
      <c r="G87" s="585">
        <v>254.25952100000001</v>
      </c>
      <c r="H87" s="585">
        <v>745.74047900000005</v>
      </c>
      <c r="I87" s="586">
        <v>396.8075</v>
      </c>
      <c r="J87" s="587">
        <v>0.53209864714880251</v>
      </c>
      <c r="K87" s="585">
        <v>25.60250000000002</v>
      </c>
      <c r="L87" s="584">
        <v>348.93297900000005</v>
      </c>
      <c r="M87" s="584">
        <v>371.20499999999998</v>
      </c>
      <c r="N87" s="593">
        <v>0.49776699864511437</v>
      </c>
      <c r="O87" s="584">
        <v>364.37766599999998</v>
      </c>
      <c r="P87" s="593">
        <v>0.48861189148349815</v>
      </c>
      <c r="Q87" s="574" t="e">
        <v>#REF!</v>
      </c>
    </row>
    <row r="88" spans="1:61" ht="104.25" customHeight="1" x14ac:dyDescent="0.25">
      <c r="A88" s="1194"/>
      <c r="B88" s="698" t="s">
        <v>402</v>
      </c>
      <c r="C88" s="694" t="s">
        <v>403</v>
      </c>
      <c r="D88" s="500" t="s">
        <v>446</v>
      </c>
      <c r="E88" s="750">
        <v>2000</v>
      </c>
      <c r="F88" s="750">
        <v>2000</v>
      </c>
      <c r="G88" s="585">
        <v>328.82405699999998</v>
      </c>
      <c r="H88" s="585">
        <v>1671.175943</v>
      </c>
      <c r="I88" s="586">
        <v>1671.175943</v>
      </c>
      <c r="J88" s="587">
        <v>0</v>
      </c>
      <c r="K88" s="585">
        <v>996.219875</v>
      </c>
      <c r="L88" s="584">
        <v>0</v>
      </c>
      <c r="M88" s="584">
        <v>674.95606799999996</v>
      </c>
      <c r="N88" s="593">
        <v>0.40388091441069768</v>
      </c>
      <c r="O88" s="584">
        <v>580.75458200000003</v>
      </c>
      <c r="P88" s="587">
        <v>0.34751253118056646</v>
      </c>
      <c r="Q88" s="574" t="e">
        <v>#REF!</v>
      </c>
    </row>
    <row r="89" spans="1:61" ht="104.25" customHeight="1" x14ac:dyDescent="0.25">
      <c r="A89" s="1194"/>
      <c r="B89" s="821" t="s">
        <v>404</v>
      </c>
      <c r="C89" s="842" t="s">
        <v>500</v>
      </c>
      <c r="D89" s="500" t="s">
        <v>446</v>
      </c>
      <c r="E89" s="825">
        <v>2000</v>
      </c>
      <c r="F89" s="825">
        <v>2000</v>
      </c>
      <c r="G89" s="825">
        <v>0.80835800000000002</v>
      </c>
      <c r="H89" s="825">
        <v>1999.191642</v>
      </c>
      <c r="I89" s="586">
        <v>1999.191642</v>
      </c>
      <c r="J89" s="587">
        <v>0</v>
      </c>
      <c r="K89" s="585">
        <v>634.47505700000011</v>
      </c>
      <c r="L89" s="584">
        <v>0</v>
      </c>
      <c r="M89" s="584">
        <v>1364.7165849999999</v>
      </c>
      <c r="N89" s="593">
        <v>0.68263419890788035</v>
      </c>
      <c r="O89" s="584">
        <v>1008.200239</v>
      </c>
      <c r="P89" s="587">
        <v>0.50430394856562732</v>
      </c>
      <c r="Q89" s="826"/>
    </row>
    <row r="90" spans="1:61" ht="26.25" customHeight="1" thickBot="1" x14ac:dyDescent="0.3">
      <c r="A90" s="1194"/>
      <c r="B90" s="1291" t="s">
        <v>78</v>
      </c>
      <c r="C90" s="1292"/>
      <c r="D90" s="626" t="s">
        <v>78</v>
      </c>
      <c r="E90" s="610">
        <v>5000</v>
      </c>
      <c r="F90" s="610">
        <v>5000</v>
      </c>
      <c r="G90" s="610">
        <v>583.89193599999999</v>
      </c>
      <c r="H90" s="610">
        <v>4416.108064</v>
      </c>
      <c r="I90" s="610">
        <v>4067.1750849999999</v>
      </c>
      <c r="J90" s="609">
        <v>0.92098631330050706</v>
      </c>
      <c r="K90" s="610">
        <v>1656.2974320000001</v>
      </c>
      <c r="L90" s="613">
        <v>348.93297900000005</v>
      </c>
      <c r="M90" s="610">
        <v>2410.8776529999996</v>
      </c>
      <c r="N90" s="609">
        <v>0.54592813809367857</v>
      </c>
      <c r="O90" s="610">
        <v>1953.3324870000001</v>
      </c>
      <c r="P90" s="609">
        <v>0.4423199022060888</v>
      </c>
      <c r="Q90" s="779" t="e">
        <v>#REF!</v>
      </c>
    </row>
    <row r="91" spans="1:61" ht="30" customHeight="1" thickBot="1" x14ac:dyDescent="0.3">
      <c r="A91" s="1241"/>
      <c r="B91" s="1210" t="s">
        <v>66</v>
      </c>
      <c r="C91" s="1216"/>
      <c r="D91" s="1211"/>
      <c r="E91" s="611">
        <v>31007</v>
      </c>
      <c r="F91" s="612">
        <v>30218</v>
      </c>
      <c r="G91" s="612">
        <v>9084.1450230000009</v>
      </c>
      <c r="H91" s="612">
        <v>21133.854977000003</v>
      </c>
      <c r="I91" s="612">
        <v>20784.921998000002</v>
      </c>
      <c r="J91" s="536">
        <v>0.98348938329614999</v>
      </c>
      <c r="K91" s="612">
        <v>6962.2541990000018</v>
      </c>
      <c r="L91" s="611">
        <v>348.93297900000107</v>
      </c>
      <c r="M91" s="611">
        <v>13822.667798999999</v>
      </c>
      <c r="N91" s="536">
        <v>0.65405330991639832</v>
      </c>
      <c r="O91" s="611">
        <v>9947.8803212900002</v>
      </c>
      <c r="P91" s="536">
        <v>0.470708270313972</v>
      </c>
      <c r="Q91" s="787" t="e">
        <v>#REF!</v>
      </c>
    </row>
    <row r="92" spans="1:61" ht="20.25" customHeight="1" x14ac:dyDescent="0.25">
      <c r="A92" s="1196" t="s">
        <v>674</v>
      </c>
      <c r="B92" s="1196"/>
      <c r="C92" s="1196"/>
      <c r="D92" s="1196"/>
      <c r="E92" s="1196"/>
      <c r="F92" s="1196"/>
      <c r="G92" s="1196"/>
      <c r="H92" s="1196"/>
      <c r="I92" s="1196"/>
      <c r="J92" s="1196"/>
      <c r="K92" s="1196"/>
      <c r="L92" s="1196"/>
      <c r="M92" s="1196"/>
      <c r="N92" s="1196"/>
      <c r="O92" s="1196"/>
      <c r="P92" s="1196"/>
    </row>
    <row r="93" spans="1:61" ht="20.25" customHeight="1" thickBot="1" x14ac:dyDescent="0.3">
      <c r="A93" s="638"/>
      <c r="B93" s="686"/>
      <c r="C93" s="507"/>
      <c r="D93" s="639"/>
      <c r="E93" s="640"/>
      <c r="F93" s="640"/>
      <c r="G93" s="581"/>
      <c r="H93" s="581"/>
      <c r="I93" s="581"/>
      <c r="J93" s="581"/>
      <c r="K93" s="581"/>
      <c r="L93" s="581"/>
      <c r="M93" s="641"/>
      <c r="N93" s="581"/>
      <c r="O93" s="642"/>
      <c r="P93" s="581"/>
      <c r="Q93" s="493"/>
    </row>
    <row r="94" spans="1:61" s="213" customFormat="1" ht="51.75" customHeight="1" thickBot="1" x14ac:dyDescent="0.3">
      <c r="A94" s="447" t="s">
        <v>6</v>
      </c>
      <c r="B94" s="465" t="s">
        <v>7</v>
      </c>
      <c r="C94" s="446" t="s">
        <v>478</v>
      </c>
      <c r="D94" s="448" t="s">
        <v>432</v>
      </c>
      <c r="E94" s="463" t="s">
        <v>90</v>
      </c>
      <c r="F94" s="448" t="s">
        <v>149</v>
      </c>
      <c r="G94" s="448" t="s">
        <v>92</v>
      </c>
      <c r="H94" s="448" t="s">
        <v>477</v>
      </c>
      <c r="I94" s="448" t="s">
        <v>24</v>
      </c>
      <c r="J94" s="449" t="s">
        <v>317</v>
      </c>
      <c r="K94" s="448" t="s">
        <v>153</v>
      </c>
      <c r="L94" s="448" t="s">
        <v>151</v>
      </c>
      <c r="M94" s="448" t="s">
        <v>25</v>
      </c>
      <c r="N94" s="448" t="s">
        <v>40</v>
      </c>
      <c r="O94" s="448" t="s">
        <v>76</v>
      </c>
      <c r="P94" s="466" t="s">
        <v>251</v>
      </c>
      <c r="Q94" s="788" t="s">
        <v>28</v>
      </c>
      <c r="R94" s="1108"/>
      <c r="S94" s="1108"/>
      <c r="T94" s="1109"/>
      <c r="U94" s="1109"/>
      <c r="V94" s="1109"/>
    </row>
    <row r="95" spans="1:61" ht="45" customHeight="1" x14ac:dyDescent="0.25">
      <c r="A95" s="1186" t="s">
        <v>352</v>
      </c>
      <c r="B95" s="723" t="s">
        <v>103</v>
      </c>
      <c r="C95" s="504" t="s">
        <v>35</v>
      </c>
      <c r="D95" s="50" t="s">
        <v>35</v>
      </c>
      <c r="E95" s="630">
        <v>627264</v>
      </c>
      <c r="F95" s="631">
        <v>627264</v>
      </c>
      <c r="G95" s="601">
        <v>149.369843</v>
      </c>
      <c r="H95" s="631">
        <v>627114.63015700004</v>
      </c>
      <c r="I95" s="601">
        <v>627114.63015700004</v>
      </c>
      <c r="J95" s="587">
        <v>1</v>
      </c>
      <c r="K95" s="585">
        <v>11308.351252950029</v>
      </c>
      <c r="L95" s="630">
        <v>0</v>
      </c>
      <c r="M95" s="630">
        <v>615806.27890405001</v>
      </c>
      <c r="N95" s="643">
        <v>0.98196764880111476</v>
      </c>
      <c r="O95" s="630">
        <v>70767.221554000003</v>
      </c>
      <c r="P95" s="587">
        <v>0.11284575124053989</v>
      </c>
      <c r="Q95" s="785" t="e">
        <v>#REF!</v>
      </c>
    </row>
    <row r="96" spans="1:61" ht="27.75" customHeight="1" x14ac:dyDescent="0.25">
      <c r="A96" s="1187"/>
      <c r="B96" s="1244" t="s">
        <v>44</v>
      </c>
      <c r="C96" s="1215"/>
      <c r="D96" s="624" t="s">
        <v>44</v>
      </c>
      <c r="E96" s="603">
        <v>627264</v>
      </c>
      <c r="F96" s="604">
        <v>627264</v>
      </c>
      <c r="G96" s="604">
        <v>149.369843</v>
      </c>
      <c r="H96" s="604">
        <v>627114.63015700004</v>
      </c>
      <c r="I96" s="604">
        <v>627114.63015700004</v>
      </c>
      <c r="J96" s="605">
        <v>1</v>
      </c>
      <c r="K96" s="604">
        <v>11308.351252950029</v>
      </c>
      <c r="L96" s="603">
        <v>0</v>
      </c>
      <c r="M96" s="603">
        <v>615806.27890405001</v>
      </c>
      <c r="N96" s="605">
        <v>0.98196764880111476</v>
      </c>
      <c r="O96" s="603">
        <v>70767.221554000003</v>
      </c>
      <c r="P96" s="605">
        <v>0.11284575124053989</v>
      </c>
      <c r="Q96" s="777" t="e">
        <v>#REF!</v>
      </c>
    </row>
    <row r="97" spans="1:22" s="207" customFormat="1" ht="42" customHeight="1" x14ac:dyDescent="0.25">
      <c r="A97" s="1187"/>
      <c r="B97" s="823" t="s">
        <v>381</v>
      </c>
      <c r="C97" s="843" t="s">
        <v>137</v>
      </c>
      <c r="D97" s="824" t="s">
        <v>137</v>
      </c>
      <c r="E97" s="588">
        <v>60000</v>
      </c>
      <c r="F97" s="588">
        <v>60000</v>
      </c>
      <c r="G97" s="588">
        <v>0</v>
      </c>
      <c r="H97" s="588">
        <v>60000</v>
      </c>
      <c r="I97" s="601">
        <v>60000</v>
      </c>
      <c r="J97" s="587">
        <v>1</v>
      </c>
      <c r="K97" s="585">
        <v>10208.897499999999</v>
      </c>
      <c r="L97" s="630">
        <v>0</v>
      </c>
      <c r="M97" s="630">
        <v>49791.102500000001</v>
      </c>
      <c r="N97" s="643">
        <v>0.82985170833333333</v>
      </c>
      <c r="O97" s="630">
        <v>8530.0645729999997</v>
      </c>
      <c r="P97" s="587">
        <v>0.14216774288333334</v>
      </c>
      <c r="Q97" s="822"/>
      <c r="R97" s="1107"/>
      <c r="S97" s="1107"/>
      <c r="T97" s="1106"/>
      <c r="U97" s="1106"/>
      <c r="V97" s="1106"/>
    </row>
    <row r="98" spans="1:22" ht="42.75" customHeight="1" x14ac:dyDescent="0.25">
      <c r="A98" s="1187"/>
      <c r="B98" s="698" t="s">
        <v>384</v>
      </c>
      <c r="C98" s="694" t="s">
        <v>383</v>
      </c>
      <c r="D98" s="504" t="s">
        <v>447</v>
      </c>
      <c r="E98" s="584">
        <v>81291</v>
      </c>
      <c r="F98" s="584">
        <v>81291</v>
      </c>
      <c r="G98" s="584">
        <v>0</v>
      </c>
      <c r="H98" s="584">
        <v>81291</v>
      </c>
      <c r="I98" s="584">
        <v>81291</v>
      </c>
      <c r="J98" s="587">
        <v>1</v>
      </c>
      <c r="K98" s="585">
        <v>8149.3213790200098</v>
      </c>
      <c r="L98" s="584">
        <v>0</v>
      </c>
      <c r="M98" s="584">
        <v>73141.67862097999</v>
      </c>
      <c r="N98" s="587">
        <v>0.89975124701356846</v>
      </c>
      <c r="O98" s="584">
        <v>1771.443495</v>
      </c>
      <c r="P98" s="587">
        <v>2.179138520869469E-2</v>
      </c>
      <c r="Q98" s="574" t="e">
        <v>#REF!</v>
      </c>
    </row>
    <row r="99" spans="1:22" ht="23.25" customHeight="1" thickBot="1" x14ac:dyDescent="0.3">
      <c r="A99" s="1187"/>
      <c r="B99" s="1243" t="s">
        <v>78</v>
      </c>
      <c r="C99" s="1213"/>
      <c r="D99" s="626" t="s">
        <v>78</v>
      </c>
      <c r="E99" s="610">
        <v>141291</v>
      </c>
      <c r="F99" s="610">
        <v>141291</v>
      </c>
      <c r="G99" s="610">
        <v>0</v>
      </c>
      <c r="H99" s="610">
        <v>141291</v>
      </c>
      <c r="I99" s="610">
        <v>141291</v>
      </c>
      <c r="J99" s="609">
        <v>1</v>
      </c>
      <c r="K99" s="610">
        <v>18358.218879020009</v>
      </c>
      <c r="L99" s="610">
        <v>0</v>
      </c>
      <c r="M99" s="610">
        <v>122932.78112097998</v>
      </c>
      <c r="N99" s="609">
        <v>0.87006802358947122</v>
      </c>
      <c r="O99" s="610">
        <v>10301.508067999999</v>
      </c>
      <c r="P99" s="609">
        <v>7.2909867351777527E-2</v>
      </c>
      <c r="Q99" s="779" t="e">
        <v>#REF!</v>
      </c>
    </row>
    <row r="100" spans="1:22" ht="40.5" customHeight="1" thickBot="1" x14ac:dyDescent="0.3">
      <c r="A100" s="1242"/>
      <c r="B100" s="1210" t="s">
        <v>66</v>
      </c>
      <c r="C100" s="1216"/>
      <c r="D100" s="1211"/>
      <c r="E100" s="611">
        <v>768555</v>
      </c>
      <c r="F100" s="612">
        <v>768555</v>
      </c>
      <c r="G100" s="612">
        <v>149.369843</v>
      </c>
      <c r="H100" s="612">
        <v>768405.63015700004</v>
      </c>
      <c r="I100" s="612">
        <v>768405.63015700004</v>
      </c>
      <c r="J100" s="536">
        <v>1</v>
      </c>
      <c r="K100" s="612">
        <v>29666.570131970038</v>
      </c>
      <c r="L100" s="611">
        <v>0</v>
      </c>
      <c r="M100" s="611">
        <v>738739.06002503005</v>
      </c>
      <c r="N100" s="536">
        <v>0.96139204481634455</v>
      </c>
      <c r="O100" s="611">
        <v>81068.729621999999</v>
      </c>
      <c r="P100" s="536">
        <v>0.10550251903468758</v>
      </c>
      <c r="Q100" s="775" t="e">
        <v>#REF!</v>
      </c>
    </row>
    <row r="101" spans="1:22" ht="22.5" customHeight="1" thickBot="1" x14ac:dyDescent="0.3">
      <c r="A101" s="1196" t="s">
        <v>674</v>
      </c>
      <c r="B101" s="1196"/>
      <c r="C101" s="1196"/>
      <c r="D101" s="1196"/>
      <c r="E101" s="1196"/>
      <c r="F101" s="1196"/>
      <c r="G101" s="1196"/>
      <c r="H101" s="1196"/>
      <c r="I101" s="1196"/>
      <c r="J101" s="1196"/>
      <c r="K101" s="1196"/>
      <c r="L101" s="1196"/>
      <c r="M101" s="1197"/>
      <c r="N101" s="1196"/>
      <c r="O101" s="1196"/>
      <c r="P101" s="1196"/>
      <c r="Q101" s="537"/>
    </row>
    <row r="102" spans="1:22" s="213" customFormat="1" ht="68.25" customHeight="1" x14ac:dyDescent="0.25">
      <c r="A102" s="447" t="s">
        <v>6</v>
      </c>
      <c r="B102" s="465" t="s">
        <v>7</v>
      </c>
      <c r="C102" s="446" t="s">
        <v>478</v>
      </c>
      <c r="D102" s="448" t="s">
        <v>432</v>
      </c>
      <c r="E102" s="463" t="s">
        <v>90</v>
      </c>
      <c r="F102" s="448" t="s">
        <v>149</v>
      </c>
      <c r="G102" s="448" t="s">
        <v>92</v>
      </c>
      <c r="H102" s="448" t="s">
        <v>477</v>
      </c>
      <c r="I102" s="448" t="s">
        <v>24</v>
      </c>
      <c r="J102" s="449" t="s">
        <v>317</v>
      </c>
      <c r="K102" s="448" t="s">
        <v>153</v>
      </c>
      <c r="L102" s="448" t="s">
        <v>151</v>
      </c>
      <c r="M102" s="448" t="s">
        <v>25</v>
      </c>
      <c r="N102" s="448" t="s">
        <v>40</v>
      </c>
      <c r="O102" s="448" t="s">
        <v>76</v>
      </c>
      <c r="P102" s="466" t="s">
        <v>251</v>
      </c>
      <c r="Q102" s="770" t="s">
        <v>28</v>
      </c>
      <c r="R102" s="1108"/>
      <c r="S102" s="1108"/>
      <c r="T102" s="1109"/>
      <c r="U102" s="1109"/>
      <c r="V102" s="1109"/>
    </row>
    <row r="103" spans="1:22" ht="69.75" customHeight="1" x14ac:dyDescent="0.25">
      <c r="A103" s="1193" t="s">
        <v>481</v>
      </c>
      <c r="B103" s="698" t="s">
        <v>428</v>
      </c>
      <c r="C103" s="694" t="s">
        <v>406</v>
      </c>
      <c r="D103" s="500" t="s">
        <v>448</v>
      </c>
      <c r="E103" s="630">
        <v>3000</v>
      </c>
      <c r="F103" s="630">
        <v>3000</v>
      </c>
      <c r="G103" s="630">
        <v>261.04763500000001</v>
      </c>
      <c r="H103" s="630">
        <v>2738.9523650000001</v>
      </c>
      <c r="I103" s="754">
        <v>2738.9523650000001</v>
      </c>
      <c r="J103" s="643">
        <v>1</v>
      </c>
      <c r="K103" s="631">
        <v>124.75557600000002</v>
      </c>
      <c r="L103" s="630">
        <v>0</v>
      </c>
      <c r="M103" s="630">
        <v>2614.1967890000001</v>
      </c>
      <c r="N103" s="644">
        <v>0.95445135242430545</v>
      </c>
      <c r="O103" s="630">
        <v>1584.177244</v>
      </c>
      <c r="P103" s="593">
        <v>0.57838802318856686</v>
      </c>
      <c r="Q103" s="789" t="e">
        <v>#REF!</v>
      </c>
    </row>
    <row r="104" spans="1:22" ht="31.5" customHeight="1" thickBot="1" x14ac:dyDescent="0.3">
      <c r="A104" s="1194"/>
      <c r="B104" s="1212" t="s">
        <v>78</v>
      </c>
      <c r="C104" s="1213"/>
      <c r="D104" s="626" t="s">
        <v>78</v>
      </c>
      <c r="E104" s="613">
        <v>3000</v>
      </c>
      <c r="F104" s="613">
        <v>3000</v>
      </c>
      <c r="G104" s="613">
        <v>261.04763500000001</v>
      </c>
      <c r="H104" s="613">
        <v>2738.9523650000001</v>
      </c>
      <c r="I104" s="613">
        <v>2738.9523650000001</v>
      </c>
      <c r="J104" s="609">
        <v>1</v>
      </c>
      <c r="K104" s="613">
        <v>124.75557600000002</v>
      </c>
      <c r="L104" s="610">
        <v>0</v>
      </c>
      <c r="M104" s="610">
        <v>2614.1967890000001</v>
      </c>
      <c r="N104" s="609">
        <v>0.95445135242430545</v>
      </c>
      <c r="O104" s="610">
        <v>1584.177244</v>
      </c>
      <c r="P104" s="609">
        <v>0.57838802318856686</v>
      </c>
      <c r="Q104" s="779" t="e">
        <v>#REF!</v>
      </c>
    </row>
    <row r="105" spans="1:22" ht="40.5" customHeight="1" thickBot="1" x14ac:dyDescent="0.3">
      <c r="A105" s="1195"/>
      <c r="B105" s="1210" t="s">
        <v>66</v>
      </c>
      <c r="C105" s="1216"/>
      <c r="D105" s="1211"/>
      <c r="E105" s="611">
        <v>3000</v>
      </c>
      <c r="F105" s="612">
        <v>3000</v>
      </c>
      <c r="G105" s="612">
        <v>261.04763500000001</v>
      </c>
      <c r="H105" s="612">
        <v>2738.9523650000001</v>
      </c>
      <c r="I105" s="612">
        <v>2738.9523650000001</v>
      </c>
      <c r="J105" s="536">
        <v>1</v>
      </c>
      <c r="K105" s="612">
        <v>124.75557600000002</v>
      </c>
      <c r="L105" s="611">
        <v>0</v>
      </c>
      <c r="M105" s="611">
        <v>2614.1967890000001</v>
      </c>
      <c r="N105" s="536">
        <v>0.95445135242430545</v>
      </c>
      <c r="O105" s="611">
        <v>1584.177244</v>
      </c>
      <c r="P105" s="536">
        <v>0.57838802318856686</v>
      </c>
      <c r="Q105" s="775" t="e">
        <v>#REF!</v>
      </c>
    </row>
    <row r="106" spans="1:22" ht="22.5" customHeight="1" thickBot="1" x14ac:dyDescent="0.3">
      <c r="A106" s="1196" t="s">
        <v>674</v>
      </c>
      <c r="B106" s="1196"/>
      <c r="C106" s="1196"/>
      <c r="D106" s="1196"/>
      <c r="E106" s="1196"/>
      <c r="F106" s="1196"/>
      <c r="G106" s="1196"/>
      <c r="H106" s="1196"/>
      <c r="I106" s="1196"/>
      <c r="J106" s="1196"/>
      <c r="K106" s="1196"/>
      <c r="L106" s="1196"/>
      <c r="M106" s="1197"/>
      <c r="N106" s="1196"/>
      <c r="O106" s="1196"/>
      <c r="P106" s="1196"/>
    </row>
    <row r="107" spans="1:22" s="213" customFormat="1" ht="68.25" customHeight="1" thickBot="1" x14ac:dyDescent="0.3">
      <c r="A107" s="447" t="s">
        <v>6</v>
      </c>
      <c r="B107" s="465" t="s">
        <v>7</v>
      </c>
      <c r="C107" s="446" t="s">
        <v>478</v>
      </c>
      <c r="D107" s="448" t="s">
        <v>432</v>
      </c>
      <c r="E107" s="463" t="s">
        <v>90</v>
      </c>
      <c r="F107" s="448" t="s">
        <v>149</v>
      </c>
      <c r="G107" s="448" t="s">
        <v>92</v>
      </c>
      <c r="H107" s="448" t="s">
        <v>477</v>
      </c>
      <c r="I107" s="448" t="s">
        <v>24</v>
      </c>
      <c r="J107" s="449" t="s">
        <v>317</v>
      </c>
      <c r="K107" s="448" t="s">
        <v>153</v>
      </c>
      <c r="L107" s="448" t="s">
        <v>151</v>
      </c>
      <c r="M107" s="448" t="s">
        <v>25</v>
      </c>
      <c r="N107" s="448" t="s">
        <v>40</v>
      </c>
      <c r="O107" s="448" t="s">
        <v>76</v>
      </c>
      <c r="P107" s="466" t="s">
        <v>251</v>
      </c>
      <c r="Q107" s="790" t="s">
        <v>28</v>
      </c>
      <c r="R107" s="1108"/>
      <c r="S107" s="1108"/>
      <c r="T107" s="1109"/>
      <c r="U107" s="1109"/>
      <c r="V107" s="1109"/>
    </row>
    <row r="108" spans="1:22" ht="74.25" customHeight="1" x14ac:dyDescent="0.25">
      <c r="A108" s="1193" t="s">
        <v>291</v>
      </c>
      <c r="B108" s="733" t="s">
        <v>254</v>
      </c>
      <c r="C108" s="701" t="s">
        <v>256</v>
      </c>
      <c r="D108" s="701" t="s">
        <v>256</v>
      </c>
      <c r="E108" s="630">
        <v>2702</v>
      </c>
      <c r="F108" s="631">
        <v>2702</v>
      </c>
      <c r="G108" s="631">
        <v>584.58703329999992</v>
      </c>
      <c r="H108" s="631">
        <v>2117.4129667000002</v>
      </c>
      <c r="I108" s="754">
        <v>2117.4129667000002</v>
      </c>
      <c r="J108" s="643">
        <v>1</v>
      </c>
      <c r="K108" s="631">
        <v>657.61794000000009</v>
      </c>
      <c r="L108" s="630">
        <v>0</v>
      </c>
      <c r="M108" s="630">
        <v>1459.7950267000001</v>
      </c>
      <c r="N108" s="643">
        <v>0.68942386282591761</v>
      </c>
      <c r="O108" s="630">
        <v>1194.0845529999999</v>
      </c>
      <c r="P108" s="643">
        <v>0.56393560055551528</v>
      </c>
      <c r="Q108" s="785" t="e">
        <v>#REF!</v>
      </c>
    </row>
    <row r="109" spans="1:22" ht="63.75" customHeight="1" x14ac:dyDescent="0.25">
      <c r="A109" s="1194"/>
      <c r="B109" s="734" t="s">
        <v>122</v>
      </c>
      <c r="C109" s="697" t="s">
        <v>267</v>
      </c>
      <c r="D109" s="697" t="s">
        <v>267</v>
      </c>
      <c r="E109" s="584">
        <v>76438</v>
      </c>
      <c r="F109" s="584">
        <v>74701</v>
      </c>
      <c r="G109" s="584">
        <v>43178.524579669996</v>
      </c>
      <c r="H109" s="584">
        <v>31522.475420330004</v>
      </c>
      <c r="I109" s="584">
        <v>31522.475420330004</v>
      </c>
      <c r="J109" s="587">
        <v>1</v>
      </c>
      <c r="K109" s="585">
        <v>6439.4125347000008</v>
      </c>
      <c r="L109" s="584">
        <v>0</v>
      </c>
      <c r="M109" s="584">
        <v>25083.062885630003</v>
      </c>
      <c r="N109" s="587">
        <v>0.79571996016064817</v>
      </c>
      <c r="O109" s="584">
        <v>18682.32541103</v>
      </c>
      <c r="P109" s="587">
        <v>0.59266682460417053</v>
      </c>
      <c r="Q109" s="783" t="e">
        <v>#REF!</v>
      </c>
    </row>
    <row r="110" spans="1:22" ht="45" x14ac:dyDescent="0.25">
      <c r="A110" s="1194"/>
      <c r="B110" s="734" t="s">
        <v>124</v>
      </c>
      <c r="C110" s="697" t="s">
        <v>125</v>
      </c>
      <c r="D110" s="697" t="s">
        <v>125</v>
      </c>
      <c r="E110" s="584">
        <v>1150</v>
      </c>
      <c r="F110" s="584">
        <v>1150</v>
      </c>
      <c r="G110" s="584">
        <v>0</v>
      </c>
      <c r="H110" s="584">
        <v>1150</v>
      </c>
      <c r="I110" s="584">
        <v>1150</v>
      </c>
      <c r="J110" s="587">
        <v>1</v>
      </c>
      <c r="K110" s="585">
        <v>0</v>
      </c>
      <c r="L110" s="584">
        <v>0</v>
      </c>
      <c r="M110" s="584">
        <v>1150</v>
      </c>
      <c r="N110" s="587">
        <v>1</v>
      </c>
      <c r="O110" s="584">
        <v>575</v>
      </c>
      <c r="P110" s="587">
        <v>0.5</v>
      </c>
      <c r="Q110" s="783" t="e">
        <v>#REF!</v>
      </c>
    </row>
    <row r="111" spans="1:22" ht="26.25" customHeight="1" x14ac:dyDescent="0.25">
      <c r="A111" s="1194"/>
      <c r="B111" s="1214" t="s">
        <v>44</v>
      </c>
      <c r="C111" s="1215"/>
      <c r="D111" s="624" t="s">
        <v>44</v>
      </c>
      <c r="E111" s="603">
        <v>80290</v>
      </c>
      <c r="F111" s="604">
        <v>78553</v>
      </c>
      <c r="G111" s="604">
        <v>43763.111612969995</v>
      </c>
      <c r="H111" s="604">
        <v>34789.888387030005</v>
      </c>
      <c r="I111" s="604">
        <v>34789.888387030005</v>
      </c>
      <c r="J111" s="605">
        <v>1</v>
      </c>
      <c r="K111" s="604">
        <v>7097.0304747000009</v>
      </c>
      <c r="L111" s="603">
        <v>0</v>
      </c>
      <c r="M111" s="603">
        <v>27692.857912330004</v>
      </c>
      <c r="N111" s="605">
        <v>0.79600306860007519</v>
      </c>
      <c r="O111" s="603">
        <v>20451.409964030001</v>
      </c>
      <c r="P111" s="605">
        <v>0.5878550036295741</v>
      </c>
      <c r="Q111" s="777" t="e">
        <v>#REF!</v>
      </c>
    </row>
    <row r="112" spans="1:22" ht="88.5" customHeight="1" x14ac:dyDescent="0.25">
      <c r="A112" s="1194"/>
      <c r="B112" s="698" t="s">
        <v>408</v>
      </c>
      <c r="C112" s="694" t="s">
        <v>409</v>
      </c>
      <c r="D112" s="500" t="s">
        <v>449</v>
      </c>
      <c r="E112" s="750">
        <v>15000</v>
      </c>
      <c r="F112" s="750">
        <v>15000</v>
      </c>
      <c r="G112" s="750">
        <v>4454.2203250000002</v>
      </c>
      <c r="H112" s="750">
        <v>10545.779675</v>
      </c>
      <c r="I112" s="750">
        <v>10545.779675</v>
      </c>
      <c r="J112" s="589">
        <v>1</v>
      </c>
      <c r="K112" s="586">
        <v>9367.3856259999993</v>
      </c>
      <c r="L112" s="588">
        <v>0</v>
      </c>
      <c r="M112" s="588">
        <v>1178.394049</v>
      </c>
      <c r="N112" s="587">
        <v>0.11174081815814155</v>
      </c>
      <c r="O112" s="584">
        <v>896.12602400000003</v>
      </c>
      <c r="P112" s="587">
        <v>8.497484791232375E-2</v>
      </c>
      <c r="Q112" s="574" t="e">
        <v>#REF!</v>
      </c>
    </row>
    <row r="113" spans="1:61" s="207" customFormat="1" ht="78" customHeight="1" x14ac:dyDescent="0.25">
      <c r="A113" s="1194"/>
      <c r="B113" s="698" t="s">
        <v>410</v>
      </c>
      <c r="C113" s="694" t="s">
        <v>409</v>
      </c>
      <c r="D113" s="500" t="s">
        <v>450</v>
      </c>
      <c r="E113" s="750">
        <v>400</v>
      </c>
      <c r="F113" s="750">
        <v>400</v>
      </c>
      <c r="G113" s="750">
        <v>300</v>
      </c>
      <c r="H113" s="750">
        <v>100</v>
      </c>
      <c r="I113" s="750">
        <v>100</v>
      </c>
      <c r="J113" s="589">
        <v>1</v>
      </c>
      <c r="K113" s="586">
        <v>39.130436000000003</v>
      </c>
      <c r="L113" s="588">
        <v>0</v>
      </c>
      <c r="M113" s="588">
        <v>60.869563999999997</v>
      </c>
      <c r="N113" s="587">
        <v>0.60869563999999998</v>
      </c>
      <c r="O113" s="588">
        <v>52.463766999999997</v>
      </c>
      <c r="P113" s="587">
        <v>0.52463766999999994</v>
      </c>
      <c r="Q113" s="766" t="e">
        <v>#REF!</v>
      </c>
      <c r="R113" s="1107"/>
      <c r="S113" s="1107"/>
      <c r="T113" s="1106"/>
      <c r="U113" s="1106"/>
      <c r="V113" s="1106"/>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row>
    <row r="114" spans="1:61" ht="23.25" customHeight="1" thickBot="1" x14ac:dyDescent="0.3">
      <c r="A114" s="1194"/>
      <c r="B114" s="1212" t="s">
        <v>78</v>
      </c>
      <c r="C114" s="1213"/>
      <c r="D114" s="626" t="s">
        <v>78</v>
      </c>
      <c r="E114" s="610">
        <v>15400</v>
      </c>
      <c r="F114" s="613">
        <v>15400</v>
      </c>
      <c r="G114" s="613">
        <v>4754.2203250000002</v>
      </c>
      <c r="H114" s="613">
        <v>10645.779675</v>
      </c>
      <c r="I114" s="613">
        <v>10645.779675</v>
      </c>
      <c r="J114" s="609">
        <v>1</v>
      </c>
      <c r="K114" s="613">
        <v>9406.5160619999988</v>
      </c>
      <c r="L114" s="610">
        <v>0</v>
      </c>
      <c r="M114" s="610">
        <v>1239.2636130000001</v>
      </c>
      <c r="N114" s="609">
        <v>0.11640891046338511</v>
      </c>
      <c r="O114" s="610">
        <v>948.58979099999999</v>
      </c>
      <c r="P114" s="609">
        <v>8.9104773906566875E-2</v>
      </c>
      <c r="Q114" s="779" t="e">
        <v>#REF!</v>
      </c>
    </row>
    <row r="115" spans="1:61" ht="42" customHeight="1" thickBot="1" x14ac:dyDescent="0.3">
      <c r="A115" s="1195"/>
      <c r="B115" s="1210" t="s">
        <v>66</v>
      </c>
      <c r="C115" s="1216"/>
      <c r="D115" s="1211"/>
      <c r="E115" s="611">
        <v>95690</v>
      </c>
      <c r="F115" s="612">
        <v>93953</v>
      </c>
      <c r="G115" s="612">
        <v>48517.331937969997</v>
      </c>
      <c r="H115" s="612">
        <v>45435.668062030003</v>
      </c>
      <c r="I115" s="612">
        <v>45435.668062030003</v>
      </c>
      <c r="J115" s="536">
        <v>1</v>
      </c>
      <c r="K115" s="612">
        <v>16503.5465367</v>
      </c>
      <c r="L115" s="611">
        <v>0</v>
      </c>
      <c r="M115" s="611">
        <v>28932.121525330003</v>
      </c>
      <c r="N115" s="536">
        <v>0.63677112628411425</v>
      </c>
      <c r="O115" s="611">
        <v>21399.99975503</v>
      </c>
      <c r="P115" s="536">
        <v>0.47099560032470833</v>
      </c>
      <c r="Q115" s="775" t="e">
        <v>#REF!</v>
      </c>
    </row>
    <row r="116" spans="1:61" ht="18" customHeight="1" x14ac:dyDescent="0.25">
      <c r="A116" s="1196" t="s">
        <v>674</v>
      </c>
      <c r="B116" s="1196"/>
      <c r="C116" s="1196"/>
      <c r="D116" s="1196"/>
      <c r="E116" s="1196"/>
      <c r="F116" s="1196"/>
      <c r="G116" s="1196"/>
      <c r="H116" s="1196"/>
      <c r="I116" s="1196"/>
      <c r="J116" s="1196"/>
      <c r="K116" s="1196"/>
      <c r="L116" s="1196"/>
      <c r="M116" s="1197"/>
      <c r="N116" s="1196"/>
      <c r="O116" s="1196"/>
      <c r="P116" s="1196"/>
    </row>
    <row r="117" spans="1:61" ht="18" customHeight="1" thickBot="1" x14ac:dyDescent="0.3">
      <c r="A117" s="638"/>
      <c r="B117" s="686"/>
      <c r="C117" s="507"/>
      <c r="D117" s="639"/>
      <c r="E117" s="640"/>
      <c r="F117" s="581"/>
      <c r="G117" s="581"/>
      <c r="H117" s="581"/>
      <c r="I117" s="581"/>
      <c r="J117" s="581"/>
      <c r="K117" s="581"/>
      <c r="L117" s="581"/>
      <c r="M117" s="641"/>
      <c r="N117" s="581"/>
      <c r="O117" s="642"/>
      <c r="P117" s="581"/>
      <c r="Q117" s="493"/>
    </row>
    <row r="118" spans="1:61" s="213" customFormat="1" ht="68.25" customHeight="1" thickBot="1" x14ac:dyDescent="0.3">
      <c r="A118" s="447" t="s">
        <v>6</v>
      </c>
      <c r="B118" s="465" t="s">
        <v>7</v>
      </c>
      <c r="C118" s="446" t="s">
        <v>478</v>
      </c>
      <c r="D118" s="448" t="s">
        <v>432</v>
      </c>
      <c r="E118" s="463" t="s">
        <v>90</v>
      </c>
      <c r="F118" s="448" t="s">
        <v>149</v>
      </c>
      <c r="G118" s="448" t="s">
        <v>92</v>
      </c>
      <c r="H118" s="448" t="s">
        <v>477</v>
      </c>
      <c r="I118" s="448" t="s">
        <v>24</v>
      </c>
      <c r="J118" s="449" t="s">
        <v>317</v>
      </c>
      <c r="K118" s="448" t="s">
        <v>153</v>
      </c>
      <c r="L118" s="448" t="s">
        <v>151</v>
      </c>
      <c r="M118" s="448" t="s">
        <v>25</v>
      </c>
      <c r="N118" s="448" t="s">
        <v>40</v>
      </c>
      <c r="O118" s="448" t="s">
        <v>76</v>
      </c>
      <c r="P118" s="466" t="s">
        <v>251</v>
      </c>
      <c r="Q118" s="788" t="s">
        <v>28</v>
      </c>
      <c r="R118" s="1108"/>
      <c r="S118" s="1108"/>
      <c r="T118" s="1109"/>
      <c r="U118" s="1109"/>
      <c r="V118" s="1109"/>
    </row>
    <row r="119" spans="1:61" s="207" customFormat="1" ht="35.25" customHeight="1" x14ac:dyDescent="0.25">
      <c r="A119" s="1200" t="s">
        <v>482</v>
      </c>
      <c r="B119" s="1124" t="s">
        <v>101</v>
      </c>
      <c r="C119" s="1125" t="s">
        <v>295</v>
      </c>
      <c r="D119" s="1126" t="s">
        <v>146</v>
      </c>
      <c r="E119" s="649">
        <v>2406.973966</v>
      </c>
      <c r="F119" s="634">
        <v>8015.9739659999996</v>
      </c>
      <c r="G119" s="634">
        <v>0</v>
      </c>
      <c r="H119" s="1127">
        <v>8015.9739659999996</v>
      </c>
      <c r="I119" s="634">
        <v>2406.9561190100003</v>
      </c>
      <c r="J119" s="650">
        <v>0.30026995212549079</v>
      </c>
      <c r="K119" s="634">
        <v>58.278260000000046</v>
      </c>
      <c r="L119" s="649">
        <v>5609.0178469899993</v>
      </c>
      <c r="M119" s="649">
        <v>2348.6778590100002</v>
      </c>
      <c r="N119" s="650">
        <v>0.29299968649748487</v>
      </c>
      <c r="O119" s="649">
        <v>2259.9865042400002</v>
      </c>
      <c r="P119" s="589">
        <v>0.28193535979854756</v>
      </c>
      <c r="Q119" s="766"/>
      <c r="R119" s="1121">
        <v>20789.201314999998</v>
      </c>
      <c r="S119" s="1121"/>
      <c r="T119" s="1123"/>
      <c r="U119" s="1123"/>
      <c r="V119" s="1123"/>
      <c r="W119" s="1123"/>
      <c r="X119" s="1123"/>
      <c r="Y119" s="1123"/>
      <c r="Z119" s="1123"/>
      <c r="AA119" s="1123"/>
      <c r="AB119" s="1123"/>
      <c r="AC119" s="1123"/>
      <c r="AD119" s="1123"/>
      <c r="AE119" s="1123"/>
      <c r="AF119" s="1123"/>
      <c r="AG119" s="1123"/>
      <c r="AH119" s="1123"/>
      <c r="AI119" s="1123"/>
      <c r="AJ119" s="1123"/>
      <c r="AK119" s="1123"/>
      <c r="AL119" s="1123"/>
      <c r="AM119" s="1123"/>
      <c r="AN119" s="1123"/>
      <c r="AO119" s="1123"/>
      <c r="AP119" s="1123"/>
      <c r="AQ119" s="1123"/>
      <c r="AR119" s="1123"/>
      <c r="AS119" s="1123"/>
      <c r="AT119" s="1123"/>
      <c r="AU119" s="1123"/>
      <c r="AV119" s="1123"/>
      <c r="AW119" s="1123"/>
      <c r="AX119" s="1123"/>
      <c r="AY119" s="1123"/>
      <c r="AZ119" s="1123"/>
      <c r="BA119" s="1123"/>
      <c r="BB119" s="1123"/>
      <c r="BC119" s="1123"/>
      <c r="BD119" s="1123"/>
      <c r="BE119" s="1123"/>
      <c r="BF119" s="1123"/>
      <c r="BG119" s="1123"/>
      <c r="BH119" s="1123"/>
      <c r="BI119" s="1123"/>
    </row>
    <row r="120" spans="1:61" ht="31.5" customHeight="1" x14ac:dyDescent="0.25">
      <c r="A120" s="1194"/>
      <c r="B120" s="1214" t="s">
        <v>460</v>
      </c>
      <c r="C120" s="1215"/>
      <c r="D120" s="624" t="s">
        <v>146</v>
      </c>
      <c r="E120" s="603">
        <v>2406.973966</v>
      </c>
      <c r="F120" s="604">
        <v>8015.9739659999996</v>
      </c>
      <c r="G120" s="604">
        <v>0</v>
      </c>
      <c r="H120" s="604">
        <v>8015.9739659999996</v>
      </c>
      <c r="I120" s="604">
        <v>2406.9561190100003</v>
      </c>
      <c r="J120" s="605">
        <v>0.30026995212549079</v>
      </c>
      <c r="K120" s="604">
        <v>58.278260000000046</v>
      </c>
      <c r="L120" s="603">
        <v>5609.0178469899993</v>
      </c>
      <c r="M120" s="603">
        <v>2348.6778590100002</v>
      </c>
      <c r="N120" s="605">
        <v>0.29299968649748487</v>
      </c>
      <c r="O120" s="603">
        <v>2259.9865042400002</v>
      </c>
      <c r="P120" s="605">
        <v>0.28193535979854756</v>
      </c>
      <c r="Q120" s="777">
        <v>0</v>
      </c>
    </row>
    <row r="121" spans="1:61" ht="88.5" customHeight="1" x14ac:dyDescent="0.25">
      <c r="A121" s="1194"/>
      <c r="B121" s="698" t="s">
        <v>413</v>
      </c>
      <c r="C121" s="694" t="s">
        <v>406</v>
      </c>
      <c r="D121" s="500" t="s">
        <v>451</v>
      </c>
      <c r="E121" s="584">
        <v>200</v>
      </c>
      <c r="F121" s="584">
        <v>200</v>
      </c>
      <c r="G121" s="584">
        <v>2.5723500000000001</v>
      </c>
      <c r="H121" s="584">
        <v>197.42765</v>
      </c>
      <c r="I121" s="584">
        <v>197.42765</v>
      </c>
      <c r="J121" s="589">
        <v>1</v>
      </c>
      <c r="K121" s="586">
        <v>0</v>
      </c>
      <c r="L121" s="588">
        <v>0</v>
      </c>
      <c r="M121" s="588">
        <v>197.42765</v>
      </c>
      <c r="N121" s="587">
        <v>1</v>
      </c>
      <c r="O121" s="584">
        <v>168.32289399999999</v>
      </c>
      <c r="P121" s="587">
        <v>0.85258014264972504</v>
      </c>
      <c r="Q121" s="574" t="e">
        <v>#REF!</v>
      </c>
    </row>
    <row r="122" spans="1:61" ht="73.5" customHeight="1" x14ac:dyDescent="0.25">
      <c r="A122" s="1194"/>
      <c r="B122" s="698" t="s">
        <v>414</v>
      </c>
      <c r="C122" s="694" t="s">
        <v>416</v>
      </c>
      <c r="D122" s="500" t="s">
        <v>451</v>
      </c>
      <c r="E122" s="584">
        <v>200</v>
      </c>
      <c r="F122" s="584">
        <v>200</v>
      </c>
      <c r="G122" s="584">
        <v>0</v>
      </c>
      <c r="H122" s="584">
        <v>200</v>
      </c>
      <c r="I122" s="751">
        <v>198.27574999999999</v>
      </c>
      <c r="J122" s="589">
        <v>0.99137874999999998</v>
      </c>
      <c r="K122" s="586">
        <v>0</v>
      </c>
      <c r="L122" s="588">
        <v>1.7242500000000121</v>
      </c>
      <c r="M122" s="588">
        <v>198.27574999999999</v>
      </c>
      <c r="N122" s="587">
        <v>0.99137874999999998</v>
      </c>
      <c r="O122" s="584">
        <v>137.69685000000001</v>
      </c>
      <c r="P122" s="587">
        <v>0.68848425000000002</v>
      </c>
      <c r="Q122" s="574" t="e">
        <v>#REF!</v>
      </c>
    </row>
    <row r="123" spans="1:61" s="207" customFormat="1" ht="90" x14ac:dyDescent="0.25">
      <c r="A123" s="1194"/>
      <c r="B123" s="699" t="s">
        <v>418</v>
      </c>
      <c r="C123" s="695" t="s">
        <v>420</v>
      </c>
      <c r="D123" s="501" t="s">
        <v>452</v>
      </c>
      <c r="E123" s="588">
        <v>466</v>
      </c>
      <c r="F123" s="588">
        <v>466</v>
      </c>
      <c r="G123" s="588">
        <v>8.4202759999999994</v>
      </c>
      <c r="H123" s="588">
        <v>457.579724</v>
      </c>
      <c r="I123" s="588">
        <v>447.23800199999999</v>
      </c>
      <c r="J123" s="589">
        <v>0.977399081607908</v>
      </c>
      <c r="K123" s="586">
        <v>0</v>
      </c>
      <c r="L123" s="588">
        <v>10.341722000000004</v>
      </c>
      <c r="M123" s="588">
        <v>447.23800199999999</v>
      </c>
      <c r="N123" s="589">
        <v>0.977399081607908</v>
      </c>
      <c r="O123" s="588">
        <v>278.552278</v>
      </c>
      <c r="P123" s="589">
        <v>0.60875135717333495</v>
      </c>
      <c r="Q123" s="766" t="e">
        <v>#REF!</v>
      </c>
      <c r="R123" s="1107"/>
      <c r="S123" s="1107"/>
      <c r="T123" s="1106"/>
      <c r="U123" s="1106"/>
      <c r="V123" s="1106"/>
    </row>
    <row r="124" spans="1:61" s="207" customFormat="1" ht="90" x14ac:dyDescent="0.25">
      <c r="A124" s="1194"/>
      <c r="B124" s="699" t="s">
        <v>421</v>
      </c>
      <c r="C124" s="695" t="s">
        <v>423</v>
      </c>
      <c r="D124" s="501" t="s">
        <v>452</v>
      </c>
      <c r="E124" s="588">
        <v>466</v>
      </c>
      <c r="F124" s="588">
        <v>466</v>
      </c>
      <c r="G124" s="588">
        <v>12.488257000000001</v>
      </c>
      <c r="H124" s="588">
        <v>453.51174300000002</v>
      </c>
      <c r="I124" s="588">
        <v>451.94424299999997</v>
      </c>
      <c r="J124" s="589">
        <v>0.99654363966491588</v>
      </c>
      <c r="K124" s="586">
        <v>0</v>
      </c>
      <c r="L124" s="588">
        <v>1.5675000000000523</v>
      </c>
      <c r="M124" s="588">
        <v>451.94424299999997</v>
      </c>
      <c r="N124" s="589">
        <v>0.99654363966491588</v>
      </c>
      <c r="O124" s="588">
        <v>314.66290299999997</v>
      </c>
      <c r="P124" s="589">
        <v>0.69383628507277695</v>
      </c>
      <c r="Q124" s="766" t="e">
        <v>#REF!</v>
      </c>
      <c r="R124" s="1107"/>
      <c r="S124" s="1107"/>
      <c r="T124" s="1106"/>
      <c r="U124" s="1106"/>
      <c r="V124" s="1106"/>
    </row>
    <row r="125" spans="1:61" s="207" customFormat="1" ht="139.5" customHeight="1" x14ac:dyDescent="0.25">
      <c r="A125" s="1194"/>
      <c r="B125" s="698" t="s">
        <v>424</v>
      </c>
      <c r="C125" s="694" t="s">
        <v>426</v>
      </c>
      <c r="D125" s="500" t="s">
        <v>452</v>
      </c>
      <c r="E125" s="588">
        <v>466</v>
      </c>
      <c r="F125" s="588">
        <v>466</v>
      </c>
      <c r="G125" s="588">
        <v>93.09096584000001</v>
      </c>
      <c r="H125" s="588">
        <v>372.90903415999998</v>
      </c>
      <c r="I125" s="588">
        <v>372.90903416000003</v>
      </c>
      <c r="J125" s="589">
        <v>1.0000000000000002</v>
      </c>
      <c r="K125" s="586">
        <v>97.640789999999981</v>
      </c>
      <c r="L125" s="588">
        <v>0</v>
      </c>
      <c r="M125" s="588">
        <v>275.26824416000005</v>
      </c>
      <c r="N125" s="589">
        <v>0.73816458960308728</v>
      </c>
      <c r="O125" s="588">
        <v>160.35307800000001</v>
      </c>
      <c r="P125" s="589">
        <v>0.43000588162527348</v>
      </c>
      <c r="Q125" s="766" t="e">
        <v>#REF!</v>
      </c>
      <c r="R125" s="1107"/>
      <c r="S125" s="1107"/>
      <c r="T125" s="1106"/>
      <c r="U125" s="1106"/>
      <c r="V125" s="1106"/>
    </row>
    <row r="126" spans="1:61" s="207" customFormat="1" ht="90" x14ac:dyDescent="0.25">
      <c r="A126" s="1194"/>
      <c r="B126" s="698" t="s">
        <v>427</v>
      </c>
      <c r="C126" s="694" t="s">
        <v>416</v>
      </c>
      <c r="D126" s="500" t="s">
        <v>452</v>
      </c>
      <c r="E126" s="588">
        <v>466</v>
      </c>
      <c r="F126" s="588">
        <v>466</v>
      </c>
      <c r="G126" s="588">
        <v>19.609840999999999</v>
      </c>
      <c r="H126" s="588">
        <v>446.39015899999998</v>
      </c>
      <c r="I126" s="588">
        <v>440.65707600000002</v>
      </c>
      <c r="J126" s="589">
        <v>0.98715678900080772</v>
      </c>
      <c r="K126" s="586">
        <v>40.626358000000039</v>
      </c>
      <c r="L126" s="588">
        <v>5.7330829999999651</v>
      </c>
      <c r="M126" s="588">
        <v>400.03071799999998</v>
      </c>
      <c r="N126" s="589">
        <v>0.89614591615582639</v>
      </c>
      <c r="O126" s="588">
        <v>289.23132199999998</v>
      </c>
      <c r="P126" s="589">
        <v>0.64793391200185479</v>
      </c>
      <c r="Q126" s="766" t="e">
        <v>#REF!</v>
      </c>
      <c r="R126" s="1107"/>
      <c r="S126" s="1107"/>
      <c r="T126" s="1106"/>
      <c r="U126" s="1106"/>
      <c r="V126" s="1106"/>
    </row>
    <row r="127" spans="1:61" s="207" customFormat="1" ht="45" x14ac:dyDescent="0.25">
      <c r="A127" s="1194"/>
      <c r="B127" s="727" t="s">
        <v>430</v>
      </c>
      <c r="C127" s="697" t="s">
        <v>406</v>
      </c>
      <c r="D127" s="500" t="s">
        <v>453</v>
      </c>
      <c r="E127" s="588">
        <v>500</v>
      </c>
      <c r="F127" s="588">
        <v>500</v>
      </c>
      <c r="G127" s="588">
        <v>2.8579080000000001</v>
      </c>
      <c r="H127" s="588">
        <v>497.14209199999999</v>
      </c>
      <c r="I127" s="588">
        <v>490.68115399999999</v>
      </c>
      <c r="J127" s="589">
        <v>0.98700384034269217</v>
      </c>
      <c r="K127" s="586">
        <v>0</v>
      </c>
      <c r="L127" s="588">
        <v>6.4609379999999987</v>
      </c>
      <c r="M127" s="588">
        <v>490.68115399999999</v>
      </c>
      <c r="N127" s="589">
        <v>0.98700384034269217</v>
      </c>
      <c r="O127" s="588">
        <v>296.403189</v>
      </c>
      <c r="P127" s="589">
        <v>0.59621422882856601</v>
      </c>
      <c r="Q127" s="766"/>
      <c r="R127" s="1107"/>
      <c r="S127" s="1107"/>
      <c r="T127" s="1106"/>
      <c r="U127" s="1106"/>
      <c r="V127" s="1106"/>
    </row>
    <row r="128" spans="1:61" ht="20.25" thickBot="1" x14ac:dyDescent="0.3">
      <c r="A128" s="1194"/>
      <c r="B128" s="1212" t="s">
        <v>78</v>
      </c>
      <c r="C128" s="1213"/>
      <c r="D128" s="626" t="s">
        <v>78</v>
      </c>
      <c r="E128" s="610">
        <v>2764</v>
      </c>
      <c r="F128" s="613">
        <v>2764</v>
      </c>
      <c r="G128" s="613">
        <v>139.03959784</v>
      </c>
      <c r="H128" s="613">
        <v>2624.9604021599998</v>
      </c>
      <c r="I128" s="613">
        <v>2599.1329091599996</v>
      </c>
      <c r="J128" s="609">
        <v>0.99016080662445516</v>
      </c>
      <c r="K128" s="613">
        <v>138.26714800000002</v>
      </c>
      <c r="L128" s="610">
        <v>25.827493000000032</v>
      </c>
      <c r="M128" s="610">
        <v>2460.8657611599997</v>
      </c>
      <c r="N128" s="609">
        <v>0.93748681280488211</v>
      </c>
      <c r="O128" s="610">
        <v>1645.222514</v>
      </c>
      <c r="P128" s="609">
        <v>0.62676088852471701</v>
      </c>
      <c r="Q128" s="779" t="e">
        <v>#REF!</v>
      </c>
    </row>
    <row r="129" spans="1:22" ht="33.75" customHeight="1" thickBot="1" x14ac:dyDescent="0.3">
      <c r="A129" s="1195"/>
      <c r="B129" s="1210" t="s">
        <v>66</v>
      </c>
      <c r="C129" s="1216"/>
      <c r="D129" s="1211"/>
      <c r="E129" s="611">
        <v>5170.9739659999996</v>
      </c>
      <c r="F129" s="612">
        <v>10779.973966</v>
      </c>
      <c r="G129" s="612">
        <v>139.03959784</v>
      </c>
      <c r="H129" s="612">
        <v>10640.93436816</v>
      </c>
      <c r="I129" s="612">
        <v>5006.0890281699994</v>
      </c>
      <c r="J129" s="536">
        <v>0.47045577530759997</v>
      </c>
      <c r="K129" s="612">
        <v>196.54540800000007</v>
      </c>
      <c r="L129" s="611">
        <v>5634.8453399900009</v>
      </c>
      <c r="M129" s="611">
        <v>4809.5436201699995</v>
      </c>
      <c r="N129" s="536">
        <v>0.45198508455810088</v>
      </c>
      <c r="O129" s="611">
        <v>3905.2090182400002</v>
      </c>
      <c r="P129" s="536">
        <v>0.36699869420539222</v>
      </c>
      <c r="Q129" s="775" t="e">
        <v>#REF!</v>
      </c>
    </row>
    <row r="130" spans="1:22" ht="33.75" customHeight="1" thickBot="1" x14ac:dyDescent="0.3">
      <c r="A130" s="1191" t="s">
        <v>674</v>
      </c>
      <c r="B130" s="1229"/>
      <c r="C130" s="1229"/>
      <c r="D130" s="1229"/>
      <c r="E130" s="1229"/>
      <c r="F130" s="1229"/>
      <c r="G130" s="1229"/>
      <c r="H130" s="1229"/>
      <c r="I130" s="1229"/>
      <c r="J130" s="1229"/>
      <c r="K130" s="1229"/>
      <c r="L130" s="1229"/>
      <c r="M130" s="1230"/>
      <c r="N130" s="1229"/>
      <c r="O130" s="1229"/>
      <c r="P130" s="1196"/>
    </row>
    <row r="131" spans="1:22" s="213" customFormat="1" ht="52.5" customHeight="1" thickBot="1" x14ac:dyDescent="0.3">
      <c r="A131" s="447" t="s">
        <v>6</v>
      </c>
      <c r="B131" s="465" t="s">
        <v>7</v>
      </c>
      <c r="C131" s="446" t="s">
        <v>478</v>
      </c>
      <c r="D131" s="448" t="s">
        <v>432</v>
      </c>
      <c r="E131" s="463" t="s">
        <v>90</v>
      </c>
      <c r="F131" s="448" t="s">
        <v>149</v>
      </c>
      <c r="G131" s="448" t="s">
        <v>92</v>
      </c>
      <c r="H131" s="448" t="s">
        <v>477</v>
      </c>
      <c r="I131" s="448" t="s">
        <v>24</v>
      </c>
      <c r="J131" s="449" t="s">
        <v>317</v>
      </c>
      <c r="K131" s="448" t="s">
        <v>153</v>
      </c>
      <c r="L131" s="448" t="s">
        <v>151</v>
      </c>
      <c r="M131" s="448" t="s">
        <v>25</v>
      </c>
      <c r="N131" s="448" t="s">
        <v>40</v>
      </c>
      <c r="O131" s="448" t="s">
        <v>76</v>
      </c>
      <c r="P131" s="466" t="s">
        <v>251</v>
      </c>
      <c r="Q131" s="770" t="s">
        <v>28</v>
      </c>
      <c r="R131" s="1108"/>
      <c r="S131" s="1108"/>
      <c r="T131" s="1109"/>
      <c r="U131" s="1109"/>
      <c r="V131" s="1109"/>
    </row>
    <row r="132" spans="1:22" s="828" customFormat="1" ht="52.5" customHeight="1" x14ac:dyDescent="0.25">
      <c r="A132" s="1181" t="s">
        <v>284</v>
      </c>
      <c r="B132" s="829" t="s">
        <v>417</v>
      </c>
      <c r="C132" s="702" t="s">
        <v>406</v>
      </c>
      <c r="D132" s="829" t="s">
        <v>498</v>
      </c>
      <c r="E132" s="830">
        <v>2000</v>
      </c>
      <c r="F132" s="830">
        <v>2000</v>
      </c>
      <c r="G132" s="830">
        <v>24.662088499999999</v>
      </c>
      <c r="H132" s="830">
        <v>1975.3379115</v>
      </c>
      <c r="I132" s="586">
        <v>1975.3379115</v>
      </c>
      <c r="J132" s="589">
        <v>1</v>
      </c>
      <c r="K132" s="586">
        <v>1975.3379115</v>
      </c>
      <c r="L132" s="588">
        <v>0</v>
      </c>
      <c r="M132" s="588">
        <v>1950.5379109999999</v>
      </c>
      <c r="N132" s="587">
        <v>0.98744518578030638</v>
      </c>
      <c r="O132" s="584">
        <v>1284.0270800000001</v>
      </c>
      <c r="P132" s="587">
        <v>0.65002907731617243</v>
      </c>
      <c r="Q132" s="827"/>
      <c r="R132" s="1108"/>
      <c r="S132" s="1108"/>
      <c r="T132" s="1109"/>
      <c r="U132" s="1109"/>
      <c r="V132" s="1109"/>
    </row>
    <row r="133" spans="1:22" ht="53.25" customHeight="1" x14ac:dyDescent="0.25">
      <c r="A133" s="1182"/>
      <c r="B133" s="698" t="s">
        <v>429</v>
      </c>
      <c r="C133" s="702" t="s">
        <v>406</v>
      </c>
      <c r="D133" s="829" t="s">
        <v>454</v>
      </c>
      <c r="E133" s="584">
        <v>3000</v>
      </c>
      <c r="F133" s="584">
        <v>3000</v>
      </c>
      <c r="G133" s="584">
        <v>139.52897193999999</v>
      </c>
      <c r="H133" s="584">
        <v>2860.4710280600002</v>
      </c>
      <c r="I133" s="586">
        <v>2860.4710280599998</v>
      </c>
      <c r="J133" s="589">
        <v>0.99999999999999989</v>
      </c>
      <c r="K133" s="586">
        <v>2860.4710280599998</v>
      </c>
      <c r="L133" s="588">
        <v>0</v>
      </c>
      <c r="M133" s="588">
        <v>2311.2886319999998</v>
      </c>
      <c r="N133" s="587">
        <v>0.80800980304545811</v>
      </c>
      <c r="O133" s="584">
        <v>1436.4346889999999</v>
      </c>
      <c r="P133" s="587">
        <v>0.50216718677070615</v>
      </c>
      <c r="Q133" s="791" t="e">
        <v>#REF!</v>
      </c>
    </row>
    <row r="134" spans="1:22" ht="19.5" x14ac:dyDescent="0.25">
      <c r="A134" s="1182"/>
      <c r="B134" s="1244" t="s">
        <v>45</v>
      </c>
      <c r="C134" s="1215"/>
      <c r="D134" s="624" t="s">
        <v>78</v>
      </c>
      <c r="E134" s="603">
        <v>5000</v>
      </c>
      <c r="F134" s="603">
        <v>5000</v>
      </c>
      <c r="G134" s="603">
        <v>164.19106044</v>
      </c>
      <c r="H134" s="603">
        <v>4835.80893956</v>
      </c>
      <c r="I134" s="603">
        <v>4835.80893956</v>
      </c>
      <c r="J134" s="605">
        <v>1</v>
      </c>
      <c r="K134" s="604">
        <v>4835.80893956</v>
      </c>
      <c r="L134" s="603">
        <v>0</v>
      </c>
      <c r="M134" s="604">
        <v>4261.8265429999992</v>
      </c>
      <c r="N134" s="605">
        <v>0.88130581589680712</v>
      </c>
      <c r="O134" s="604">
        <v>2720.461769</v>
      </c>
      <c r="P134" s="605">
        <v>0.56256601594510658</v>
      </c>
      <c r="Q134" s="792" t="e">
        <v>#REF!</v>
      </c>
    </row>
    <row r="135" spans="1:22" ht="20.25" thickBot="1" x14ac:dyDescent="0.3">
      <c r="A135" s="1182"/>
      <c r="B135" s="1289" t="s">
        <v>461</v>
      </c>
      <c r="C135" s="1290"/>
      <c r="D135" s="645" t="s">
        <v>236</v>
      </c>
      <c r="E135" s="646">
        <v>0</v>
      </c>
      <c r="F135" s="647">
        <v>0</v>
      </c>
      <c r="G135" s="647">
        <v>0</v>
      </c>
      <c r="H135" s="647">
        <v>0</v>
      </c>
      <c r="I135" s="647">
        <v>0</v>
      </c>
      <c r="J135" s="609">
        <v>0</v>
      </c>
      <c r="K135" s="647">
        <v>0</v>
      </c>
      <c r="L135" s="646">
        <v>0</v>
      </c>
      <c r="M135" s="646">
        <v>0</v>
      </c>
      <c r="N135" s="648">
        <v>0</v>
      </c>
      <c r="O135" s="646">
        <v>0</v>
      </c>
      <c r="P135" s="609">
        <v>0</v>
      </c>
      <c r="Q135" s="793" t="e">
        <v>#REF!</v>
      </c>
    </row>
    <row r="136" spans="1:22" ht="34.5" customHeight="1" thickBot="1" x14ac:dyDescent="0.3">
      <c r="A136" s="1183"/>
      <c r="B136" s="1210" t="s">
        <v>66</v>
      </c>
      <c r="C136" s="1216"/>
      <c r="D136" s="1211"/>
      <c r="E136" s="611">
        <v>5000</v>
      </c>
      <c r="F136" s="612">
        <v>5000</v>
      </c>
      <c r="G136" s="612">
        <v>164.19106044</v>
      </c>
      <c r="H136" s="612">
        <v>4835.80893956</v>
      </c>
      <c r="I136" s="612">
        <v>4835.80893956</v>
      </c>
      <c r="J136" s="536">
        <v>1</v>
      </c>
      <c r="K136" s="612">
        <v>4835.80893956</v>
      </c>
      <c r="L136" s="611">
        <v>0</v>
      </c>
      <c r="M136" s="611">
        <v>4261.8265429999992</v>
      </c>
      <c r="N136" s="536">
        <v>0.88130581589680712</v>
      </c>
      <c r="O136" s="611">
        <v>2720.461769</v>
      </c>
      <c r="P136" s="536">
        <v>0.56256601594510658</v>
      </c>
      <c r="Q136" s="794" t="e">
        <v>#REF!</v>
      </c>
    </row>
    <row r="137" spans="1:22" ht="18" customHeight="1" thickBot="1" x14ac:dyDescent="0.3">
      <c r="A137" s="1274" t="s">
        <v>674</v>
      </c>
      <c r="B137" s="1229"/>
      <c r="C137" s="1229"/>
      <c r="D137" s="1229"/>
      <c r="E137" s="1229"/>
      <c r="F137" s="1229"/>
      <c r="G137" s="1229"/>
      <c r="H137" s="1229"/>
      <c r="I137" s="1229"/>
      <c r="J137" s="1229"/>
      <c r="K137" s="1229"/>
      <c r="L137" s="1229"/>
      <c r="M137" s="1230"/>
      <c r="N137" s="1229"/>
      <c r="O137" s="1229"/>
      <c r="P137" s="1275"/>
    </row>
    <row r="138" spans="1:22" s="213" customFormat="1" ht="68.25" customHeight="1" thickBot="1" x14ac:dyDescent="0.3">
      <c r="A138" s="447" t="s">
        <v>6</v>
      </c>
      <c r="B138" s="465" t="s">
        <v>7</v>
      </c>
      <c r="C138" s="446" t="s">
        <v>478</v>
      </c>
      <c r="D138" s="448" t="s">
        <v>432</v>
      </c>
      <c r="E138" s="463" t="s">
        <v>90</v>
      </c>
      <c r="F138" s="448" t="s">
        <v>149</v>
      </c>
      <c r="G138" s="448" t="s">
        <v>92</v>
      </c>
      <c r="H138" s="448" t="s">
        <v>477</v>
      </c>
      <c r="I138" s="448" t="s">
        <v>24</v>
      </c>
      <c r="J138" s="449" t="s">
        <v>317</v>
      </c>
      <c r="K138" s="448" t="s">
        <v>153</v>
      </c>
      <c r="L138" s="448" t="s">
        <v>151</v>
      </c>
      <c r="M138" s="448" t="s">
        <v>25</v>
      </c>
      <c r="N138" s="448" t="s">
        <v>40</v>
      </c>
      <c r="O138" s="448" t="s">
        <v>76</v>
      </c>
      <c r="P138" s="466" t="s">
        <v>251</v>
      </c>
      <c r="Q138" s="788" t="s">
        <v>28</v>
      </c>
      <c r="R138" s="1108"/>
      <c r="S138" s="1108"/>
      <c r="T138" s="1109"/>
      <c r="U138" s="1109"/>
      <c r="V138" s="1109"/>
    </row>
    <row r="139" spans="1:22" s="207" customFormat="1" ht="67.5" customHeight="1" x14ac:dyDescent="0.25">
      <c r="A139" s="1200" t="s">
        <v>487</v>
      </c>
      <c r="B139" s="758" t="s">
        <v>123</v>
      </c>
      <c r="C139" s="749" t="s">
        <v>268</v>
      </c>
      <c r="D139" s="759" t="s">
        <v>268</v>
      </c>
      <c r="E139" s="649">
        <v>10615.530199999999</v>
      </c>
      <c r="F139" s="634">
        <v>10615.530199999999</v>
      </c>
      <c r="G139" s="634">
        <v>5374.0382344999998</v>
      </c>
      <c r="H139" s="634">
        <v>5241.4919654999994</v>
      </c>
      <c r="I139" s="634">
        <v>5241.4919655000003</v>
      </c>
      <c r="J139" s="650">
        <v>1.0000000000000002</v>
      </c>
      <c r="K139" s="634">
        <v>1071.1237025</v>
      </c>
      <c r="L139" s="649">
        <v>0</v>
      </c>
      <c r="M139" s="649">
        <v>4170.3682630000003</v>
      </c>
      <c r="N139" s="650">
        <v>0.79564526483103715</v>
      </c>
      <c r="O139" s="649">
        <v>2718.1080430000002</v>
      </c>
      <c r="P139" s="651">
        <v>0.51857525698614948</v>
      </c>
      <c r="Q139" s="795">
        <v>2718.1080430000002</v>
      </c>
      <c r="R139" s="1107"/>
      <c r="S139" s="1107"/>
      <c r="T139" s="1106"/>
      <c r="U139" s="1106"/>
      <c r="V139" s="1106"/>
    </row>
    <row r="140" spans="1:22" ht="26.25" customHeight="1" x14ac:dyDescent="0.25">
      <c r="A140" s="1194"/>
      <c r="B140" s="1276" t="s">
        <v>44</v>
      </c>
      <c r="C140" s="1277"/>
      <c r="D140" s="652" t="s">
        <v>44</v>
      </c>
      <c r="E140" s="653">
        <v>10615.530199999999</v>
      </c>
      <c r="F140" s="654">
        <v>10615.530199999999</v>
      </c>
      <c r="G140" s="654">
        <v>5374.0382344999998</v>
      </c>
      <c r="H140" s="654">
        <v>5241.4919654999994</v>
      </c>
      <c r="I140" s="655">
        <v>5241.4919655000003</v>
      </c>
      <c r="J140" s="656">
        <v>1.0000000000000002</v>
      </c>
      <c r="K140" s="655">
        <v>1071.1237025</v>
      </c>
      <c r="L140" s="657">
        <v>0</v>
      </c>
      <c r="M140" s="657">
        <v>4170.3682630000003</v>
      </c>
      <c r="N140" s="658">
        <v>0.79564526483103715</v>
      </c>
      <c r="O140" s="653">
        <v>2718.1080430000002</v>
      </c>
      <c r="P140" s="659">
        <v>0.51857525698614948</v>
      </c>
      <c r="Q140" s="796">
        <v>2718.1080430000002</v>
      </c>
    </row>
    <row r="141" spans="1:22" ht="45" customHeight="1" x14ac:dyDescent="0.25">
      <c r="A141" s="1194"/>
      <c r="B141" s="821" t="s">
        <v>407</v>
      </c>
      <c r="C141" s="702" t="s">
        <v>496</v>
      </c>
      <c r="D141" s="702" t="s">
        <v>455</v>
      </c>
      <c r="E141" s="750">
        <v>5000</v>
      </c>
      <c r="F141" s="750">
        <v>5000</v>
      </c>
      <c r="G141" s="584">
        <v>5000</v>
      </c>
      <c r="H141" s="584">
        <v>0</v>
      </c>
      <c r="I141" s="586">
        <v>0</v>
      </c>
      <c r="J141" s="656">
        <v>0</v>
      </c>
      <c r="K141" s="586">
        <v>0</v>
      </c>
      <c r="L141" s="588">
        <v>0</v>
      </c>
      <c r="M141" s="588">
        <v>0</v>
      </c>
      <c r="N141" s="589">
        <v>0</v>
      </c>
      <c r="O141" s="584">
        <v>0</v>
      </c>
      <c r="P141" s="587">
        <v>0</v>
      </c>
      <c r="Q141" s="574"/>
    </row>
    <row r="142" spans="1:22" ht="20.25" thickBot="1" x14ac:dyDescent="0.3">
      <c r="A142" s="1194"/>
      <c r="B142" s="1278" t="s">
        <v>45</v>
      </c>
      <c r="C142" s="1279"/>
      <c r="D142" s="624" t="s">
        <v>78</v>
      </c>
      <c r="E142" s="603">
        <v>5000</v>
      </c>
      <c r="F142" s="603">
        <v>5000</v>
      </c>
      <c r="G142" s="603">
        <v>5000</v>
      </c>
      <c r="H142" s="603">
        <v>0</v>
      </c>
      <c r="I142" s="603">
        <v>0</v>
      </c>
      <c r="J142" s="605">
        <v>0</v>
      </c>
      <c r="K142" s="604">
        <v>0</v>
      </c>
      <c r="L142" s="603">
        <v>0</v>
      </c>
      <c r="M142" s="603">
        <v>0</v>
      </c>
      <c r="N142" s="605">
        <v>0</v>
      </c>
      <c r="O142" s="603">
        <v>0</v>
      </c>
      <c r="P142" s="660">
        <v>0</v>
      </c>
      <c r="Q142" s="777" t="e">
        <v>#REF!</v>
      </c>
    </row>
    <row r="143" spans="1:22" ht="26.25" customHeight="1" thickBot="1" x14ac:dyDescent="0.3">
      <c r="A143" s="1195"/>
      <c r="B143" s="1210" t="s">
        <v>66</v>
      </c>
      <c r="C143" s="1216"/>
      <c r="D143" s="1211"/>
      <c r="E143" s="611">
        <v>15615.530199999999</v>
      </c>
      <c r="F143" s="612">
        <v>15615.530199999999</v>
      </c>
      <c r="G143" s="612">
        <v>10374.0382345</v>
      </c>
      <c r="H143" s="612">
        <v>5241.4919654999994</v>
      </c>
      <c r="I143" s="612">
        <v>5241.4919655000003</v>
      </c>
      <c r="J143" s="536">
        <v>1.0000000000000002</v>
      </c>
      <c r="K143" s="612">
        <v>1071.1237025</v>
      </c>
      <c r="L143" s="611">
        <v>0</v>
      </c>
      <c r="M143" s="611">
        <v>4170.3682630000003</v>
      </c>
      <c r="N143" s="536">
        <v>0.79564526483103715</v>
      </c>
      <c r="O143" s="611">
        <v>2718.1080430000002</v>
      </c>
      <c r="P143" s="661">
        <v>0.51857525698614948</v>
      </c>
      <c r="Q143" s="775" t="e">
        <v>#REF!</v>
      </c>
    </row>
    <row r="144" spans="1:22" ht="18" customHeight="1" thickBot="1" x14ac:dyDescent="0.3">
      <c r="A144" s="1191" t="s">
        <v>674</v>
      </c>
      <c r="B144" s="1191"/>
      <c r="C144" s="1191"/>
      <c r="D144" s="1191"/>
      <c r="E144" s="1191"/>
      <c r="F144" s="1191"/>
      <c r="G144" s="1191"/>
      <c r="H144" s="1191"/>
      <c r="I144" s="1191"/>
      <c r="J144" s="1191"/>
      <c r="K144" s="1191"/>
      <c r="L144" s="1191"/>
      <c r="M144" s="1192"/>
      <c r="N144" s="1191"/>
      <c r="O144" s="1191"/>
      <c r="P144" s="1191"/>
    </row>
    <row r="145" spans="1:22" s="213" customFormat="1" ht="68.25" customHeight="1" x14ac:dyDescent="0.25">
      <c r="A145" s="447" t="s">
        <v>6</v>
      </c>
      <c r="B145" s="465" t="s">
        <v>7</v>
      </c>
      <c r="C145" s="446" t="s">
        <v>478</v>
      </c>
      <c r="D145" s="448" t="s">
        <v>432</v>
      </c>
      <c r="E145" s="463" t="s">
        <v>90</v>
      </c>
      <c r="F145" s="448" t="s">
        <v>149</v>
      </c>
      <c r="G145" s="448" t="s">
        <v>92</v>
      </c>
      <c r="H145" s="448" t="s">
        <v>477</v>
      </c>
      <c r="I145" s="448" t="s">
        <v>24</v>
      </c>
      <c r="J145" s="449" t="s">
        <v>317</v>
      </c>
      <c r="K145" s="448" t="s">
        <v>153</v>
      </c>
      <c r="L145" s="448" t="s">
        <v>151</v>
      </c>
      <c r="M145" s="448" t="s">
        <v>25</v>
      </c>
      <c r="N145" s="448" t="s">
        <v>40</v>
      </c>
      <c r="O145" s="448" t="s">
        <v>76</v>
      </c>
      <c r="P145" s="466" t="s">
        <v>251</v>
      </c>
      <c r="Q145" s="770" t="s">
        <v>28</v>
      </c>
      <c r="R145" s="1108"/>
      <c r="S145" s="1108"/>
      <c r="T145" s="1109"/>
      <c r="U145" s="1109"/>
      <c r="V145" s="1109"/>
    </row>
    <row r="146" spans="1:22" ht="26.25" customHeight="1" x14ac:dyDescent="0.25">
      <c r="A146" s="1194" t="s">
        <v>463</v>
      </c>
      <c r="B146" s="728" t="s">
        <v>326</v>
      </c>
      <c r="C146" s="502" t="s">
        <v>327</v>
      </c>
      <c r="D146" s="50" t="s">
        <v>327</v>
      </c>
      <c r="E146" s="630">
        <v>3542.9</v>
      </c>
      <c r="F146" s="631">
        <v>3542.9</v>
      </c>
      <c r="G146" s="631">
        <v>2261.8691450400001</v>
      </c>
      <c r="H146" s="631">
        <v>1281.0308549599999</v>
      </c>
      <c r="I146" s="601">
        <v>1281.0308549599999</v>
      </c>
      <c r="J146" s="602">
        <v>1</v>
      </c>
      <c r="K146" s="601">
        <v>1176.3641882899999</v>
      </c>
      <c r="L146" s="600">
        <v>0</v>
      </c>
      <c r="M146" s="600">
        <v>104.66666667</v>
      </c>
      <c r="N146" s="643">
        <v>8.1705031744351078E-2</v>
      </c>
      <c r="O146" s="630">
        <v>104.66666667</v>
      </c>
      <c r="P146" s="662">
        <v>8.1705031744351078E-2</v>
      </c>
      <c r="Q146" s="797" t="e">
        <v>#REF!</v>
      </c>
    </row>
    <row r="147" spans="1:22" ht="32.25" customHeight="1" thickBot="1" x14ac:dyDescent="0.3">
      <c r="A147" s="1194"/>
      <c r="B147" s="1278" t="s">
        <v>327</v>
      </c>
      <c r="C147" s="1279"/>
      <c r="D147" s="624" t="s">
        <v>44</v>
      </c>
      <c r="E147" s="603">
        <v>3542.9</v>
      </c>
      <c r="F147" s="604">
        <v>3542.9</v>
      </c>
      <c r="G147" s="604">
        <v>2261.8691450400001</v>
      </c>
      <c r="H147" s="604">
        <v>1281.0308549599999</v>
      </c>
      <c r="I147" s="604">
        <v>1281.0308549599999</v>
      </c>
      <c r="J147" s="605">
        <v>1</v>
      </c>
      <c r="K147" s="604">
        <v>1176.3641882899999</v>
      </c>
      <c r="L147" s="603">
        <v>0</v>
      </c>
      <c r="M147" s="603">
        <v>104.66666667</v>
      </c>
      <c r="N147" s="605">
        <v>8.1705031744351078E-2</v>
      </c>
      <c r="O147" s="603">
        <v>104.66666667</v>
      </c>
      <c r="P147" s="660">
        <v>8.1705031744351078E-2</v>
      </c>
      <c r="Q147" s="798" t="e">
        <v>#REF!</v>
      </c>
    </row>
    <row r="148" spans="1:22" ht="27.75" customHeight="1" thickBot="1" x14ac:dyDescent="0.3">
      <c r="A148" s="1195"/>
      <c r="B148" s="1210" t="s">
        <v>66</v>
      </c>
      <c r="C148" s="1211"/>
      <c r="D148" s="663" t="s">
        <v>258</v>
      </c>
      <c r="E148" s="611">
        <v>3542.9</v>
      </c>
      <c r="F148" s="612">
        <v>3542.9</v>
      </c>
      <c r="G148" s="612">
        <v>2261.8691450400001</v>
      </c>
      <c r="H148" s="612">
        <v>1281.0308549599999</v>
      </c>
      <c r="I148" s="612">
        <v>1281.0308549599999</v>
      </c>
      <c r="J148" s="536">
        <v>1</v>
      </c>
      <c r="K148" s="612">
        <v>1176.3641882899999</v>
      </c>
      <c r="L148" s="611">
        <v>0</v>
      </c>
      <c r="M148" s="611">
        <v>104.66666667</v>
      </c>
      <c r="N148" s="536">
        <v>8.1705031744351078E-2</v>
      </c>
      <c r="O148" s="611">
        <v>104.66666667</v>
      </c>
      <c r="P148" s="661">
        <v>8.1705031744351078E-2</v>
      </c>
      <c r="Q148" s="775" t="e">
        <v>#REF!</v>
      </c>
    </row>
    <row r="149" spans="1:22" ht="18" customHeight="1" thickBot="1" x14ac:dyDescent="0.3">
      <c r="A149" s="1191" t="s">
        <v>674</v>
      </c>
      <c r="B149" s="1191"/>
      <c r="C149" s="1191"/>
      <c r="D149" s="1191"/>
      <c r="E149" s="1191"/>
      <c r="F149" s="1191"/>
      <c r="G149" s="1191"/>
      <c r="H149" s="1191"/>
      <c r="I149" s="1191"/>
      <c r="J149" s="1191"/>
      <c r="K149" s="1191"/>
      <c r="L149" s="1191"/>
      <c r="M149" s="1192"/>
      <c r="N149" s="1191"/>
      <c r="O149" s="1191"/>
      <c r="P149" s="1191"/>
    </row>
    <row r="150" spans="1:22" s="213" customFormat="1" ht="68.25" customHeight="1" x14ac:dyDescent="0.25">
      <c r="A150" s="447" t="s">
        <v>6</v>
      </c>
      <c r="B150" s="465" t="s">
        <v>7</v>
      </c>
      <c r="C150" s="446" t="s">
        <v>478</v>
      </c>
      <c r="D150" s="448" t="s">
        <v>432</v>
      </c>
      <c r="E150" s="463" t="s">
        <v>90</v>
      </c>
      <c r="F150" s="448" t="s">
        <v>149</v>
      </c>
      <c r="G150" s="448" t="s">
        <v>92</v>
      </c>
      <c r="H150" s="448" t="s">
        <v>477</v>
      </c>
      <c r="I150" s="448" t="s">
        <v>24</v>
      </c>
      <c r="J150" s="449" t="s">
        <v>317</v>
      </c>
      <c r="K150" s="448" t="s">
        <v>153</v>
      </c>
      <c r="L150" s="448" t="s">
        <v>151</v>
      </c>
      <c r="M150" s="448" t="s">
        <v>25</v>
      </c>
      <c r="N150" s="448" t="s">
        <v>40</v>
      </c>
      <c r="O150" s="448" t="s">
        <v>76</v>
      </c>
      <c r="P150" s="466" t="s">
        <v>251</v>
      </c>
      <c r="Q150" s="770" t="s">
        <v>28</v>
      </c>
      <c r="R150" s="1108"/>
      <c r="S150" s="1108"/>
      <c r="T150" s="1109"/>
      <c r="U150" s="1109"/>
      <c r="V150" s="1109"/>
    </row>
    <row r="151" spans="1:22" s="207" customFormat="1" ht="62.25" customHeight="1" thickBot="1" x14ac:dyDescent="0.3">
      <c r="A151" s="1194" t="s">
        <v>189</v>
      </c>
      <c r="B151" s="720" t="s">
        <v>294</v>
      </c>
      <c r="C151" s="503" t="s">
        <v>295</v>
      </c>
      <c r="D151" s="1100" t="s">
        <v>295</v>
      </c>
      <c r="E151" s="588">
        <v>485.56299999999999</v>
      </c>
      <c r="F151" s="586">
        <v>780.56299999999999</v>
      </c>
      <c r="G151" s="586">
        <v>0</v>
      </c>
      <c r="H151" s="586">
        <v>780.56299999999999</v>
      </c>
      <c r="I151" s="586">
        <v>485.56380999999999</v>
      </c>
      <c r="J151" s="589">
        <v>0.62206869913126805</v>
      </c>
      <c r="K151" s="1101">
        <v>0</v>
      </c>
      <c r="L151" s="588">
        <v>294.99919</v>
      </c>
      <c r="M151" s="588">
        <v>485.56380999999999</v>
      </c>
      <c r="N151" s="589">
        <v>0.62206869913126805</v>
      </c>
      <c r="O151" s="588">
        <v>485.56380999999999</v>
      </c>
      <c r="P151" s="589">
        <v>0.62206869913126805</v>
      </c>
      <c r="Q151" s="1102" t="e">
        <v>#REF!</v>
      </c>
      <c r="R151" s="1121"/>
      <c r="S151" s="1121"/>
      <c r="T151" s="1123"/>
      <c r="U151" s="1123"/>
      <c r="V151" s="1123"/>
    </row>
    <row r="152" spans="1:22" ht="39" customHeight="1" thickBot="1" x14ac:dyDescent="0.3">
      <c r="A152" s="1194"/>
      <c r="B152" s="1217" t="s">
        <v>66</v>
      </c>
      <c r="C152" s="1218"/>
      <c r="D152" s="1219"/>
      <c r="E152" s="627">
        <v>485.56299999999999</v>
      </c>
      <c r="F152" s="628">
        <v>780.56299999999999</v>
      </c>
      <c r="G152" s="628">
        <v>0</v>
      </c>
      <c r="H152" s="628">
        <v>780.56299999999999</v>
      </c>
      <c r="I152" s="628">
        <v>485.56380999999999</v>
      </c>
      <c r="J152" s="629">
        <v>0.62206869913126805</v>
      </c>
      <c r="K152" s="735">
        <v>0</v>
      </c>
      <c r="L152" s="627">
        <v>294.99919</v>
      </c>
      <c r="M152" s="627">
        <v>485.56380999999999</v>
      </c>
      <c r="N152" s="629">
        <v>0.62206869913126805</v>
      </c>
      <c r="O152" s="627">
        <v>485.56380999999999</v>
      </c>
      <c r="P152" s="736">
        <v>0.62206869913126805</v>
      </c>
      <c r="Q152" s="787" t="e">
        <v>#REF!</v>
      </c>
    </row>
    <row r="153" spans="1:22" ht="18" customHeight="1" thickBot="1" x14ac:dyDescent="0.3">
      <c r="A153" s="1191" t="s">
        <v>674</v>
      </c>
      <c r="B153" s="1191"/>
      <c r="C153" s="1191"/>
      <c r="D153" s="1191"/>
      <c r="E153" s="1191"/>
      <c r="F153" s="1191"/>
      <c r="G153" s="1191"/>
      <c r="H153" s="1191"/>
      <c r="I153" s="1191"/>
      <c r="J153" s="1191"/>
      <c r="K153" s="1191"/>
      <c r="L153" s="1191"/>
      <c r="M153" s="1192"/>
      <c r="N153" s="1191"/>
      <c r="O153" s="1191"/>
      <c r="P153" s="1198"/>
    </row>
    <row r="154" spans="1:22" s="213" customFormat="1" ht="56.25" customHeight="1" x14ac:dyDescent="0.25">
      <c r="A154" s="447" t="s">
        <v>6</v>
      </c>
      <c r="B154" s="465" t="s">
        <v>7</v>
      </c>
      <c r="C154" s="446" t="s">
        <v>478</v>
      </c>
      <c r="D154" s="448" t="s">
        <v>432</v>
      </c>
      <c r="E154" s="463" t="s">
        <v>90</v>
      </c>
      <c r="F154" s="448" t="s">
        <v>149</v>
      </c>
      <c r="G154" s="448" t="s">
        <v>92</v>
      </c>
      <c r="H154" s="448" t="s">
        <v>477</v>
      </c>
      <c r="I154" s="448" t="s">
        <v>24</v>
      </c>
      <c r="J154" s="449" t="s">
        <v>317</v>
      </c>
      <c r="K154" s="448" t="s">
        <v>153</v>
      </c>
      <c r="L154" s="448" t="s">
        <v>151</v>
      </c>
      <c r="M154" s="448" t="s">
        <v>25</v>
      </c>
      <c r="N154" s="448" t="s">
        <v>40</v>
      </c>
      <c r="O154" s="448" t="s">
        <v>76</v>
      </c>
      <c r="P154" s="466" t="s">
        <v>251</v>
      </c>
      <c r="Q154" s="788" t="s">
        <v>28</v>
      </c>
      <c r="R154" s="1108"/>
      <c r="S154" s="1108"/>
      <c r="T154" s="1109"/>
      <c r="U154" s="1109"/>
      <c r="V154" s="1109"/>
    </row>
    <row r="155" spans="1:22" s="207" customFormat="1" ht="40.5" customHeight="1" x14ac:dyDescent="0.25">
      <c r="A155" s="1194" t="s">
        <v>436</v>
      </c>
      <c r="B155" s="720" t="s">
        <v>294</v>
      </c>
      <c r="C155" s="501" t="s">
        <v>295</v>
      </c>
      <c r="D155" s="297" t="s">
        <v>295</v>
      </c>
      <c r="E155" s="588">
        <v>6127.5700850000003</v>
      </c>
      <c r="F155" s="586">
        <v>10014.570084999999</v>
      </c>
      <c r="G155" s="586">
        <v>0</v>
      </c>
      <c r="H155" s="586">
        <v>10014.570084999999</v>
      </c>
      <c r="I155" s="586">
        <v>7637.7937220000003</v>
      </c>
      <c r="J155" s="589">
        <v>0.76266815821080758</v>
      </c>
      <c r="K155" s="586">
        <v>7637.7937220000003</v>
      </c>
      <c r="L155" s="588">
        <v>2376.776362999999</v>
      </c>
      <c r="M155" s="588">
        <v>6622.7136235299995</v>
      </c>
      <c r="N155" s="589">
        <v>0.66130783122179326</v>
      </c>
      <c r="O155" s="588">
        <v>4305.3354295999989</v>
      </c>
      <c r="P155" s="589">
        <v>0.42990716456701489</v>
      </c>
      <c r="Q155" s="766" t="e">
        <v>#REF!</v>
      </c>
      <c r="R155" s="1121"/>
      <c r="S155" s="1122"/>
      <c r="T155" s="1123"/>
      <c r="U155" s="1123"/>
      <c r="V155" s="1123"/>
    </row>
    <row r="156" spans="1:22" ht="27.75" customHeight="1" x14ac:dyDescent="0.25">
      <c r="A156" s="1194"/>
      <c r="B156" s="1280" t="s">
        <v>460</v>
      </c>
      <c r="C156" s="1281"/>
      <c r="D156" s="664" t="s">
        <v>146</v>
      </c>
      <c r="E156" s="590">
        <v>6127.5700850000003</v>
      </c>
      <c r="F156" s="591">
        <v>10014.570084999999</v>
      </c>
      <c r="G156" s="591">
        <v>0</v>
      </c>
      <c r="H156" s="591">
        <v>10014.570084999999</v>
      </c>
      <c r="I156" s="591">
        <v>7637.7937220000003</v>
      </c>
      <c r="J156" s="592">
        <v>0.76266815821080758</v>
      </c>
      <c r="K156" s="591">
        <v>7637.7937220000003</v>
      </c>
      <c r="L156" s="590">
        <v>2376.776362999999</v>
      </c>
      <c r="M156" s="590">
        <v>6622.7136235299995</v>
      </c>
      <c r="N156" s="592">
        <v>0.66130783122179326</v>
      </c>
      <c r="O156" s="590">
        <v>4305.3354295999989</v>
      </c>
      <c r="P156" s="592">
        <v>0.42990716456701489</v>
      </c>
      <c r="Q156" s="767" t="e">
        <v>#REF!</v>
      </c>
    </row>
    <row r="157" spans="1:22" ht="45" x14ac:dyDescent="0.25">
      <c r="A157" s="1194"/>
      <c r="B157" s="758" t="s">
        <v>108</v>
      </c>
      <c r="C157" s="501" t="s">
        <v>266</v>
      </c>
      <c r="D157" s="297" t="s">
        <v>266</v>
      </c>
      <c r="E157" s="584">
        <v>900</v>
      </c>
      <c r="F157" s="585">
        <v>3120</v>
      </c>
      <c r="G157" s="585">
        <v>0</v>
      </c>
      <c r="H157" s="585">
        <v>3120</v>
      </c>
      <c r="I157" s="586">
        <v>3120</v>
      </c>
      <c r="J157" s="589">
        <v>1</v>
      </c>
      <c r="K157" s="586">
        <v>259.96659899999986</v>
      </c>
      <c r="L157" s="588">
        <v>0</v>
      </c>
      <c r="M157" s="588">
        <v>2860.0334010000001</v>
      </c>
      <c r="N157" s="593">
        <v>0.91667737211538469</v>
      </c>
      <c r="O157" s="584">
        <v>431.54547400000001</v>
      </c>
      <c r="P157" s="593">
        <v>0.13831585705128205</v>
      </c>
      <c r="Q157" s="574" t="e">
        <v>#REF!</v>
      </c>
      <c r="R157" s="1115"/>
    </row>
    <row r="158" spans="1:22" ht="30" x14ac:dyDescent="0.25">
      <c r="A158" s="1194"/>
      <c r="B158" s="720" t="s">
        <v>112</v>
      </c>
      <c r="C158" s="501" t="s">
        <v>113</v>
      </c>
      <c r="D158" s="297" t="s">
        <v>113</v>
      </c>
      <c r="E158" s="584">
        <v>4947</v>
      </c>
      <c r="F158" s="585">
        <v>4947</v>
      </c>
      <c r="G158" s="585">
        <v>0</v>
      </c>
      <c r="H158" s="585">
        <v>4947</v>
      </c>
      <c r="I158" s="586">
        <v>4947</v>
      </c>
      <c r="J158" s="589">
        <v>1</v>
      </c>
      <c r="K158" s="586">
        <v>0</v>
      </c>
      <c r="L158" s="588">
        <v>0</v>
      </c>
      <c r="M158" s="588">
        <v>4947</v>
      </c>
      <c r="N158" s="593">
        <v>1</v>
      </c>
      <c r="O158" s="584">
        <v>1649</v>
      </c>
      <c r="P158" s="593">
        <v>0.33333333333333331</v>
      </c>
      <c r="Q158" s="574" t="e">
        <v>#REF!</v>
      </c>
      <c r="R158" s="1115"/>
    </row>
    <row r="159" spans="1:22" ht="30" x14ac:dyDescent="0.25">
      <c r="A159" s="1194"/>
      <c r="B159" s="720" t="s">
        <v>114</v>
      </c>
      <c r="C159" s="501" t="s">
        <v>115</v>
      </c>
      <c r="D159" s="297" t="s">
        <v>115</v>
      </c>
      <c r="E159" s="584">
        <v>3515</v>
      </c>
      <c r="F159" s="585">
        <v>3515</v>
      </c>
      <c r="G159" s="585">
        <v>0</v>
      </c>
      <c r="H159" s="585">
        <v>3515</v>
      </c>
      <c r="I159" s="586">
        <v>3515</v>
      </c>
      <c r="J159" s="589">
        <v>1</v>
      </c>
      <c r="K159" s="586">
        <v>0</v>
      </c>
      <c r="L159" s="588">
        <v>0</v>
      </c>
      <c r="M159" s="588">
        <v>3515</v>
      </c>
      <c r="N159" s="593">
        <v>1</v>
      </c>
      <c r="O159" s="584">
        <v>1171.6666640000001</v>
      </c>
      <c r="P159" s="593">
        <v>0.33333333257467995</v>
      </c>
      <c r="Q159" s="574" t="e">
        <v>#REF!</v>
      </c>
      <c r="R159" s="1115"/>
    </row>
    <row r="160" spans="1:22" ht="30" x14ac:dyDescent="0.25">
      <c r="A160" s="1194"/>
      <c r="B160" s="720" t="s">
        <v>116</v>
      </c>
      <c r="C160" s="501" t="s">
        <v>117</v>
      </c>
      <c r="D160" s="297" t="s">
        <v>117</v>
      </c>
      <c r="E160" s="584">
        <v>2736</v>
      </c>
      <c r="F160" s="585">
        <v>2736</v>
      </c>
      <c r="G160" s="585">
        <v>0</v>
      </c>
      <c r="H160" s="585">
        <v>2736</v>
      </c>
      <c r="I160" s="586">
        <v>2736</v>
      </c>
      <c r="J160" s="589">
        <v>1</v>
      </c>
      <c r="K160" s="586">
        <v>0</v>
      </c>
      <c r="L160" s="588">
        <v>0</v>
      </c>
      <c r="M160" s="588">
        <v>2736</v>
      </c>
      <c r="N160" s="593">
        <v>1</v>
      </c>
      <c r="O160" s="584">
        <v>912</v>
      </c>
      <c r="P160" s="593">
        <v>0.33333333333333331</v>
      </c>
      <c r="Q160" s="574" t="e">
        <v>#REF!</v>
      </c>
    </row>
    <row r="161" spans="1:22" ht="30" x14ac:dyDescent="0.25">
      <c r="A161" s="1194"/>
      <c r="B161" s="720" t="s">
        <v>118</v>
      </c>
      <c r="C161" s="501" t="s">
        <v>119</v>
      </c>
      <c r="D161" s="297" t="s">
        <v>119</v>
      </c>
      <c r="E161" s="584">
        <v>3512</v>
      </c>
      <c r="F161" s="585">
        <v>3512</v>
      </c>
      <c r="G161" s="585">
        <v>0</v>
      </c>
      <c r="H161" s="585">
        <v>3512</v>
      </c>
      <c r="I161" s="586">
        <v>3512</v>
      </c>
      <c r="J161" s="589">
        <v>1</v>
      </c>
      <c r="K161" s="586">
        <v>0</v>
      </c>
      <c r="L161" s="588">
        <v>0</v>
      </c>
      <c r="M161" s="588">
        <v>3512</v>
      </c>
      <c r="N161" s="593">
        <v>1</v>
      </c>
      <c r="O161" s="584">
        <v>877.99999800000001</v>
      </c>
      <c r="P161" s="593">
        <v>0.24999999943052392</v>
      </c>
      <c r="Q161" s="574" t="e">
        <v>#REF!</v>
      </c>
    </row>
    <row r="162" spans="1:22" ht="30" customHeight="1" x14ac:dyDescent="0.25">
      <c r="A162" s="1194"/>
      <c r="B162" s="720" t="s">
        <v>120</v>
      </c>
      <c r="C162" s="501" t="s">
        <v>121</v>
      </c>
      <c r="D162" s="297" t="s">
        <v>121</v>
      </c>
      <c r="E162" s="584">
        <v>5557</v>
      </c>
      <c r="F162" s="585">
        <v>5557</v>
      </c>
      <c r="G162" s="585">
        <v>0</v>
      </c>
      <c r="H162" s="585">
        <v>5557</v>
      </c>
      <c r="I162" s="586">
        <v>5557</v>
      </c>
      <c r="J162" s="589">
        <v>1</v>
      </c>
      <c r="K162" s="586">
        <v>0</v>
      </c>
      <c r="L162" s="588">
        <v>0</v>
      </c>
      <c r="M162" s="588">
        <v>5557</v>
      </c>
      <c r="N162" s="593">
        <v>1</v>
      </c>
      <c r="O162" s="584">
        <v>1852.3333319999999</v>
      </c>
      <c r="P162" s="593">
        <v>0.33333333309339569</v>
      </c>
      <c r="Q162" s="574" t="e">
        <v>#REF!</v>
      </c>
    </row>
    <row r="163" spans="1:22" ht="24" customHeight="1" x14ac:dyDescent="0.25">
      <c r="A163" s="1194"/>
      <c r="B163" s="1214" t="s">
        <v>44</v>
      </c>
      <c r="C163" s="1215"/>
      <c r="D163" s="624" t="s">
        <v>44</v>
      </c>
      <c r="E163" s="603">
        <v>21167</v>
      </c>
      <c r="F163" s="603">
        <v>23387</v>
      </c>
      <c r="G163" s="603">
        <v>0</v>
      </c>
      <c r="H163" s="603">
        <v>23387</v>
      </c>
      <c r="I163" s="603">
        <v>23387</v>
      </c>
      <c r="J163" s="605">
        <v>1</v>
      </c>
      <c r="K163" s="603">
        <v>259.96659899999986</v>
      </c>
      <c r="L163" s="603">
        <v>0</v>
      </c>
      <c r="M163" s="603">
        <v>23127.033401000001</v>
      </c>
      <c r="N163" s="605">
        <v>0.98888414080472065</v>
      </c>
      <c r="O163" s="603">
        <v>6894.5454680000003</v>
      </c>
      <c r="P163" s="605">
        <v>0.29480247436610085</v>
      </c>
      <c r="Q163" s="777" t="e">
        <v>#REF!</v>
      </c>
    </row>
    <row r="164" spans="1:22" s="752" customFormat="1" ht="29.25" customHeight="1" x14ac:dyDescent="0.25">
      <c r="A164" s="1194"/>
      <c r="B164" s="758" t="s">
        <v>130</v>
      </c>
      <c r="C164" s="749" t="s">
        <v>131</v>
      </c>
      <c r="D164" s="759" t="s">
        <v>131</v>
      </c>
      <c r="E164" s="750">
        <v>182</v>
      </c>
      <c r="F164" s="751">
        <v>239</v>
      </c>
      <c r="G164" s="751">
        <v>0</v>
      </c>
      <c r="H164" s="751">
        <v>239</v>
      </c>
      <c r="I164" s="751">
        <v>239</v>
      </c>
      <c r="J164" s="587">
        <v>1</v>
      </c>
      <c r="K164" s="751">
        <v>1.2079999999999984</v>
      </c>
      <c r="L164" s="750">
        <v>0</v>
      </c>
      <c r="M164" s="750">
        <v>237.792</v>
      </c>
      <c r="N164" s="587">
        <v>0.99494560669456067</v>
      </c>
      <c r="O164" s="750">
        <v>237.792</v>
      </c>
      <c r="P164" s="587">
        <v>0.99494560669456067</v>
      </c>
      <c r="Q164" s="778" t="e">
        <v>#REF!</v>
      </c>
      <c r="R164" s="1107"/>
      <c r="S164" s="1107"/>
      <c r="T164" s="1106"/>
      <c r="U164" s="1106"/>
      <c r="V164" s="1106"/>
    </row>
    <row r="165" spans="1:22" ht="30.75" customHeight="1" x14ac:dyDescent="0.25">
      <c r="A165" s="1194"/>
      <c r="B165" s="758" t="s">
        <v>132</v>
      </c>
      <c r="C165" s="749" t="s">
        <v>133</v>
      </c>
      <c r="D165" s="759" t="s">
        <v>133</v>
      </c>
      <c r="E165" s="750">
        <v>2962</v>
      </c>
      <c r="F165" s="751">
        <v>2962</v>
      </c>
      <c r="G165" s="751">
        <v>0</v>
      </c>
      <c r="H165" s="585">
        <v>2962</v>
      </c>
      <c r="I165" s="586">
        <v>0</v>
      </c>
      <c r="J165" s="589">
        <v>0</v>
      </c>
      <c r="K165" s="586">
        <v>0</v>
      </c>
      <c r="L165" s="588">
        <v>2962</v>
      </c>
      <c r="M165" s="588">
        <v>0</v>
      </c>
      <c r="N165" s="593">
        <v>0</v>
      </c>
      <c r="O165" s="584">
        <v>0</v>
      </c>
      <c r="P165" s="593">
        <v>0</v>
      </c>
      <c r="Q165" s="574" t="e">
        <v>#REF!</v>
      </c>
    </row>
    <row r="166" spans="1:22" ht="24.75" customHeight="1" x14ac:dyDescent="0.25">
      <c r="A166" s="1194"/>
      <c r="B166" s="1214" t="s">
        <v>459</v>
      </c>
      <c r="C166" s="1215"/>
      <c r="D166" s="624" t="s">
        <v>152</v>
      </c>
      <c r="E166" s="603">
        <v>3144</v>
      </c>
      <c r="F166" s="604">
        <v>3201</v>
      </c>
      <c r="G166" s="604">
        <v>0</v>
      </c>
      <c r="H166" s="604">
        <v>3201</v>
      </c>
      <c r="I166" s="604">
        <v>239</v>
      </c>
      <c r="J166" s="605">
        <v>7.4664167447672597E-2</v>
      </c>
      <c r="K166" s="604">
        <v>1.2079999999999984</v>
      </c>
      <c r="L166" s="603">
        <v>2962</v>
      </c>
      <c r="M166" s="603">
        <v>237.792</v>
      </c>
      <c r="N166" s="605">
        <v>7.4286785379568884E-2</v>
      </c>
      <c r="O166" s="603">
        <v>237.792</v>
      </c>
      <c r="P166" s="605">
        <v>7.4286785379568884E-2</v>
      </c>
      <c r="Q166" s="777" t="e">
        <v>#REF!</v>
      </c>
    </row>
    <row r="167" spans="1:22" ht="60" x14ac:dyDescent="0.25">
      <c r="A167" s="1194"/>
      <c r="B167" s="758" t="s">
        <v>412</v>
      </c>
      <c r="C167" s="501" t="s">
        <v>406</v>
      </c>
      <c r="D167" s="297" t="s">
        <v>456</v>
      </c>
      <c r="E167" s="588">
        <v>8000.3478109999996</v>
      </c>
      <c r="F167" s="586">
        <v>8000.3478109999996</v>
      </c>
      <c r="G167" s="586">
        <v>0</v>
      </c>
      <c r="H167" s="586">
        <v>8000.3478109999996</v>
      </c>
      <c r="I167" s="751">
        <v>8000.3478109999996</v>
      </c>
      <c r="J167" s="589">
        <v>1</v>
      </c>
      <c r="K167" s="586">
        <v>6519.917391</v>
      </c>
      <c r="L167" s="588">
        <v>0</v>
      </c>
      <c r="M167" s="588">
        <v>1480.4304199999999</v>
      </c>
      <c r="N167" s="589">
        <v>0.18504575738125992</v>
      </c>
      <c r="O167" s="588">
        <v>530.19041300000004</v>
      </c>
      <c r="P167" s="589">
        <v>6.627092040561286E-2</v>
      </c>
      <c r="Q167" s="766" t="e">
        <v>#REF!</v>
      </c>
      <c r="R167" s="1110"/>
    </row>
    <row r="168" spans="1:22" ht="24" customHeight="1" thickBot="1" x14ac:dyDescent="0.3">
      <c r="A168" s="1194"/>
      <c r="B168" s="1212" t="s">
        <v>78</v>
      </c>
      <c r="C168" s="1213"/>
      <c r="D168" s="626" t="s">
        <v>78</v>
      </c>
      <c r="E168" s="610">
        <v>8000.3478109999996</v>
      </c>
      <c r="F168" s="613">
        <v>8000.3478109999996</v>
      </c>
      <c r="G168" s="613">
        <v>0</v>
      </c>
      <c r="H168" s="613">
        <v>8000.3478109999996</v>
      </c>
      <c r="I168" s="613">
        <v>8000.3478109999996</v>
      </c>
      <c r="J168" s="609">
        <v>1</v>
      </c>
      <c r="K168" s="613">
        <v>6519.917391</v>
      </c>
      <c r="L168" s="610">
        <v>0</v>
      </c>
      <c r="M168" s="610">
        <v>1480.4304199999999</v>
      </c>
      <c r="N168" s="609">
        <v>0.18504575738125992</v>
      </c>
      <c r="O168" s="610">
        <v>530.19041300000004</v>
      </c>
      <c r="P168" s="609">
        <v>6.627092040561286E-2</v>
      </c>
      <c r="Q168" s="779" t="e">
        <v>#REF!</v>
      </c>
    </row>
    <row r="169" spans="1:22" ht="32.25" customHeight="1" thickBot="1" x14ac:dyDescent="0.3">
      <c r="A169" s="1195"/>
      <c r="B169" s="1210" t="s">
        <v>66</v>
      </c>
      <c r="C169" s="1216"/>
      <c r="D169" s="1211"/>
      <c r="E169" s="611">
        <v>38438.917895999999</v>
      </c>
      <c r="F169" s="612">
        <v>44602.917895999999</v>
      </c>
      <c r="G169" s="612">
        <v>0</v>
      </c>
      <c r="H169" s="612">
        <v>44602.917895999999</v>
      </c>
      <c r="I169" s="612">
        <v>39264.141533000002</v>
      </c>
      <c r="J169" s="536">
        <v>0.88030432503433187</v>
      </c>
      <c r="K169" s="612">
        <v>14418.885711999999</v>
      </c>
      <c r="L169" s="611">
        <v>5338.7763629999972</v>
      </c>
      <c r="M169" s="611">
        <v>31467.969444530001</v>
      </c>
      <c r="N169" s="536">
        <v>0.70551369571612843</v>
      </c>
      <c r="O169" s="611">
        <v>11967.8633106</v>
      </c>
      <c r="P169" s="536">
        <v>0.26832018789679407</v>
      </c>
      <c r="Q169" s="775" t="e">
        <v>#REF!</v>
      </c>
    </row>
    <row r="170" spans="1:22" ht="20.25" customHeight="1" thickBot="1" x14ac:dyDescent="0.3">
      <c r="A170" s="1191" t="s">
        <v>674</v>
      </c>
      <c r="B170" s="1229"/>
      <c r="C170" s="1229"/>
      <c r="D170" s="1229"/>
      <c r="E170" s="1229"/>
      <c r="F170" s="1229"/>
      <c r="G170" s="1229"/>
      <c r="H170" s="1229"/>
      <c r="I170" s="1229"/>
      <c r="J170" s="1229"/>
      <c r="K170" s="1229"/>
      <c r="L170" s="1229"/>
      <c r="M170" s="1230"/>
      <c r="N170" s="1229"/>
      <c r="O170" s="1229"/>
      <c r="P170" s="1229"/>
    </row>
    <row r="171" spans="1:22" s="213" customFormat="1" ht="68.25" customHeight="1" x14ac:dyDescent="0.25">
      <c r="A171" s="447" t="s">
        <v>6</v>
      </c>
      <c r="B171" s="465" t="s">
        <v>7</v>
      </c>
      <c r="C171" s="446" t="s">
        <v>478</v>
      </c>
      <c r="D171" s="448" t="s">
        <v>432</v>
      </c>
      <c r="E171" s="463" t="s">
        <v>90</v>
      </c>
      <c r="F171" s="448" t="s">
        <v>149</v>
      </c>
      <c r="G171" s="448" t="s">
        <v>92</v>
      </c>
      <c r="H171" s="448" t="s">
        <v>477</v>
      </c>
      <c r="I171" s="448" t="s">
        <v>24</v>
      </c>
      <c r="J171" s="449" t="s">
        <v>317</v>
      </c>
      <c r="K171" s="448" t="s">
        <v>153</v>
      </c>
      <c r="L171" s="448" t="s">
        <v>151</v>
      </c>
      <c r="M171" s="448" t="s">
        <v>25</v>
      </c>
      <c r="N171" s="448" t="s">
        <v>40</v>
      </c>
      <c r="O171" s="448" t="s">
        <v>76</v>
      </c>
      <c r="P171" s="466" t="s">
        <v>251</v>
      </c>
      <c r="Q171" s="788" t="s">
        <v>28</v>
      </c>
      <c r="R171" s="1108"/>
      <c r="S171" s="1108"/>
      <c r="T171" s="1109"/>
      <c r="U171" s="1109"/>
      <c r="V171" s="1109"/>
    </row>
    <row r="172" spans="1:22" ht="27" customHeight="1" x14ac:dyDescent="0.25">
      <c r="A172" s="1193" t="s">
        <v>296</v>
      </c>
      <c r="B172" s="721" t="s">
        <v>95</v>
      </c>
      <c r="C172" s="503" t="s">
        <v>96</v>
      </c>
      <c r="D172" s="297" t="s">
        <v>96</v>
      </c>
      <c r="E172" s="600">
        <v>34192.394999999997</v>
      </c>
      <c r="F172" s="631">
        <v>34192.394999999997</v>
      </c>
      <c r="G172" s="631">
        <v>0</v>
      </c>
      <c r="H172" s="631">
        <v>34192.394999999997</v>
      </c>
      <c r="I172" s="601">
        <v>33984.104163000004</v>
      </c>
      <c r="J172" s="602">
        <v>0.99390827004075044</v>
      </c>
      <c r="K172" s="601">
        <v>14683.637624000003</v>
      </c>
      <c r="L172" s="600">
        <v>208.29083699999319</v>
      </c>
      <c r="M172" s="600">
        <v>19300.466539000001</v>
      </c>
      <c r="N172" s="602">
        <v>0.56446664642824829</v>
      </c>
      <c r="O172" s="600">
        <v>19259.695495</v>
      </c>
      <c r="P172" s="665">
        <v>0.56327424548645988</v>
      </c>
      <c r="Q172" s="789" t="e">
        <v>#REF!</v>
      </c>
      <c r="R172" s="1111"/>
    </row>
    <row r="173" spans="1:22" ht="27" customHeight="1" x14ac:dyDescent="0.25">
      <c r="A173" s="1194"/>
      <c r="B173" s="720" t="s">
        <v>97</v>
      </c>
      <c r="C173" s="503" t="s">
        <v>98</v>
      </c>
      <c r="D173" s="297" t="s">
        <v>98</v>
      </c>
      <c r="E173" s="588">
        <v>12164.712</v>
      </c>
      <c r="F173" s="585">
        <v>12164.712</v>
      </c>
      <c r="G173" s="585">
        <v>0</v>
      </c>
      <c r="H173" s="585">
        <v>12164.712</v>
      </c>
      <c r="I173" s="586">
        <v>12164.712</v>
      </c>
      <c r="J173" s="589">
        <v>1</v>
      </c>
      <c r="K173" s="586">
        <v>5800.0570129999996</v>
      </c>
      <c r="L173" s="588">
        <v>0</v>
      </c>
      <c r="M173" s="588">
        <v>6364.6549869999999</v>
      </c>
      <c r="N173" s="589">
        <v>0.52320638474630554</v>
      </c>
      <c r="O173" s="588">
        <v>6364.6549869999999</v>
      </c>
      <c r="P173" s="666">
        <v>0.52320638474630554</v>
      </c>
      <c r="Q173" s="789" t="e">
        <v>#REF!</v>
      </c>
    </row>
    <row r="174" spans="1:22" ht="47.25" customHeight="1" x14ac:dyDescent="0.25">
      <c r="A174" s="1194"/>
      <c r="B174" s="720" t="s">
        <v>99</v>
      </c>
      <c r="C174" s="503" t="s">
        <v>100</v>
      </c>
      <c r="D174" s="297" t="s">
        <v>100</v>
      </c>
      <c r="E174" s="588">
        <v>5680.9650000000001</v>
      </c>
      <c r="F174" s="585">
        <v>5680.9650000000001</v>
      </c>
      <c r="G174" s="585">
        <v>0</v>
      </c>
      <c r="H174" s="585">
        <v>5680.9650000000001</v>
      </c>
      <c r="I174" s="586">
        <v>5482.440861</v>
      </c>
      <c r="J174" s="589">
        <v>0.96505450412033866</v>
      </c>
      <c r="K174" s="586">
        <v>2137.317552</v>
      </c>
      <c r="L174" s="588">
        <v>198.5241390000001</v>
      </c>
      <c r="M174" s="588">
        <v>3345.1233090000001</v>
      </c>
      <c r="N174" s="589">
        <v>0.58883012111498667</v>
      </c>
      <c r="O174" s="588">
        <v>3337.5413669999998</v>
      </c>
      <c r="P174" s="666">
        <v>0.58749549891611719</v>
      </c>
      <c r="Q174" s="789" t="e">
        <v>#REF!</v>
      </c>
    </row>
    <row r="175" spans="1:22" ht="39" customHeight="1" x14ac:dyDescent="0.25">
      <c r="A175" s="1194"/>
      <c r="B175" s="1214" t="s">
        <v>43</v>
      </c>
      <c r="C175" s="1215"/>
      <c r="D175" s="667" t="s">
        <v>262</v>
      </c>
      <c r="E175" s="603">
        <v>52038.072</v>
      </c>
      <c r="F175" s="604">
        <v>52038.072</v>
      </c>
      <c r="G175" s="604">
        <v>0</v>
      </c>
      <c r="H175" s="604">
        <v>52038.072</v>
      </c>
      <c r="I175" s="668">
        <v>51631.257024000006</v>
      </c>
      <c r="J175" s="605">
        <v>0.99218235879300076</v>
      </c>
      <c r="K175" s="603">
        <v>22621.012189000001</v>
      </c>
      <c r="L175" s="604">
        <v>406.8149759999942</v>
      </c>
      <c r="M175" s="603">
        <v>29010.244835000001</v>
      </c>
      <c r="N175" s="605">
        <v>0.55748116177324947</v>
      </c>
      <c r="O175" s="603">
        <v>28961.891849</v>
      </c>
      <c r="P175" s="660">
        <v>0.55655197696409664</v>
      </c>
      <c r="Q175" s="777" t="e">
        <v>#REF!</v>
      </c>
    </row>
    <row r="176" spans="1:22" s="207" customFormat="1" ht="24.75" customHeight="1" x14ac:dyDescent="0.25">
      <c r="A176" s="1194"/>
      <c r="B176" s="720" t="s">
        <v>294</v>
      </c>
      <c r="C176" s="501" t="s">
        <v>295</v>
      </c>
      <c r="D176" s="297" t="s">
        <v>295</v>
      </c>
      <c r="E176" s="588">
        <v>1496.0942639999998</v>
      </c>
      <c r="F176" s="586">
        <v>1978.0942639999998</v>
      </c>
      <c r="G176" s="586">
        <v>0</v>
      </c>
      <c r="H176" s="586">
        <v>1978.0942639999998</v>
      </c>
      <c r="I176" s="586">
        <v>1531.6839849899998</v>
      </c>
      <c r="J176" s="589">
        <v>0.77432305065821672</v>
      </c>
      <c r="K176" s="586">
        <v>505.07940398999972</v>
      </c>
      <c r="L176" s="588">
        <v>446.41027901000007</v>
      </c>
      <c r="M176" s="588">
        <v>1026.6045810000001</v>
      </c>
      <c r="N176" s="589">
        <v>0.51898668313412599</v>
      </c>
      <c r="O176" s="588">
        <v>431.94901600000003</v>
      </c>
      <c r="P176" s="1103">
        <v>0.21836624465334381</v>
      </c>
      <c r="Q176" s="766" t="e">
        <v>#REF!</v>
      </c>
      <c r="R176" s="1121"/>
      <c r="S176" s="1122"/>
      <c r="T176" s="1123"/>
      <c r="U176" s="1123"/>
      <c r="V176" s="1123"/>
    </row>
    <row r="177" spans="1:61" ht="20.25" thickBot="1" x14ac:dyDescent="0.3">
      <c r="A177" s="1194"/>
      <c r="B177" s="1212" t="s">
        <v>460</v>
      </c>
      <c r="C177" s="1213"/>
      <c r="D177" s="669" t="s">
        <v>146</v>
      </c>
      <c r="E177" s="610">
        <v>1496.0942639999998</v>
      </c>
      <c r="F177" s="613">
        <v>1978.0942639999998</v>
      </c>
      <c r="G177" s="613">
        <v>0</v>
      </c>
      <c r="H177" s="613">
        <v>1978.0942639999998</v>
      </c>
      <c r="I177" s="670">
        <v>1531.6839849899998</v>
      </c>
      <c r="J177" s="609">
        <v>0.77432305065821672</v>
      </c>
      <c r="K177" s="610">
        <v>505.07940398999972</v>
      </c>
      <c r="L177" s="613">
        <v>446.41027901000007</v>
      </c>
      <c r="M177" s="610">
        <v>1026.6045810000001</v>
      </c>
      <c r="N177" s="609">
        <v>0.51898668313412599</v>
      </c>
      <c r="O177" s="610">
        <v>431.94901600000003</v>
      </c>
      <c r="P177" s="671">
        <v>0.21836624465334381</v>
      </c>
      <c r="Q177" s="779" t="e">
        <v>#REF!</v>
      </c>
    </row>
    <row r="178" spans="1:61" ht="27.75" customHeight="1" thickBot="1" x14ac:dyDescent="0.3">
      <c r="A178" s="1195"/>
      <c r="B178" s="1210" t="s">
        <v>66</v>
      </c>
      <c r="C178" s="1216"/>
      <c r="D178" s="1211"/>
      <c r="E178" s="611">
        <v>53534.166264</v>
      </c>
      <c r="F178" s="612">
        <v>54016.166264</v>
      </c>
      <c r="G178" s="612">
        <v>0</v>
      </c>
      <c r="H178" s="612">
        <v>54016.166264</v>
      </c>
      <c r="I178" s="612">
        <v>53162.941008990005</v>
      </c>
      <c r="J178" s="536">
        <v>0.98420426116803772</v>
      </c>
      <c r="K178" s="612">
        <v>23126.09159299</v>
      </c>
      <c r="L178" s="611">
        <v>853.22525500999473</v>
      </c>
      <c r="M178" s="611">
        <v>30036.849416000001</v>
      </c>
      <c r="N178" s="536">
        <v>0.55607147810522373</v>
      </c>
      <c r="O178" s="611">
        <v>29393.840864999998</v>
      </c>
      <c r="P178" s="661">
        <v>0.54416747610964811</v>
      </c>
      <c r="Q178" s="775" t="e">
        <v>#REF!</v>
      </c>
    </row>
    <row r="179" spans="1:61" ht="23.25" customHeight="1" x14ac:dyDescent="0.25">
      <c r="A179" s="1198" t="s">
        <v>674</v>
      </c>
      <c r="B179" s="1198"/>
      <c r="C179" s="1198"/>
      <c r="D179" s="1198"/>
      <c r="E179" s="1198"/>
      <c r="F179" s="1198"/>
      <c r="G179" s="1198"/>
      <c r="H179" s="1198"/>
      <c r="I179" s="1198"/>
      <c r="J179" s="1198"/>
      <c r="K179" s="1198"/>
      <c r="L179" s="1198"/>
      <c r="M179" s="1199"/>
      <c r="N179" s="1198"/>
      <c r="O179" s="1198"/>
      <c r="P179" s="1198"/>
    </row>
    <row r="180" spans="1:61" ht="23.25" customHeight="1" thickBot="1" x14ac:dyDescent="0.3">
      <c r="A180" s="638"/>
      <c r="B180" s="686"/>
      <c r="C180" s="507"/>
      <c r="D180" s="639"/>
      <c r="E180" s="640"/>
      <c r="F180" s="640"/>
      <c r="G180" s="581"/>
      <c r="H180" s="581"/>
      <c r="I180" s="581"/>
      <c r="J180" s="581"/>
      <c r="K180" s="581"/>
      <c r="L180" s="581"/>
      <c r="M180" s="641"/>
      <c r="N180" s="581"/>
      <c r="O180" s="642"/>
      <c r="P180" s="581"/>
    </row>
    <row r="181" spans="1:61" s="213" customFormat="1" ht="68.25" customHeight="1" x14ac:dyDescent="0.25">
      <c r="A181" s="447" t="s">
        <v>6</v>
      </c>
      <c r="B181" s="465" t="s">
        <v>7</v>
      </c>
      <c r="C181" s="446" t="s">
        <v>478</v>
      </c>
      <c r="D181" s="448" t="s">
        <v>432</v>
      </c>
      <c r="E181" s="463" t="s">
        <v>90</v>
      </c>
      <c r="F181" s="448" t="s">
        <v>149</v>
      </c>
      <c r="G181" s="448" t="s">
        <v>92</v>
      </c>
      <c r="H181" s="448" t="s">
        <v>477</v>
      </c>
      <c r="I181" s="448" t="s">
        <v>24</v>
      </c>
      <c r="J181" s="449" t="s">
        <v>317</v>
      </c>
      <c r="K181" s="448" t="s">
        <v>153</v>
      </c>
      <c r="L181" s="448" t="s">
        <v>151</v>
      </c>
      <c r="M181" s="448" t="s">
        <v>25</v>
      </c>
      <c r="N181" s="448" t="s">
        <v>40</v>
      </c>
      <c r="O181" s="448" t="s">
        <v>76</v>
      </c>
      <c r="P181" s="466" t="s">
        <v>251</v>
      </c>
      <c r="Q181" s="770" t="s">
        <v>28</v>
      </c>
      <c r="R181" s="1108"/>
      <c r="S181" s="1108"/>
      <c r="T181" s="1109"/>
      <c r="U181" s="1109"/>
      <c r="V181" s="1109"/>
    </row>
    <row r="182" spans="1:61" ht="94.5" customHeight="1" x14ac:dyDescent="0.25">
      <c r="A182" s="1272" t="s">
        <v>486</v>
      </c>
      <c r="B182" s="720" t="s">
        <v>387</v>
      </c>
      <c r="C182" s="820" t="s">
        <v>388</v>
      </c>
      <c r="D182" s="503" t="s">
        <v>457</v>
      </c>
      <c r="E182" s="750">
        <v>500</v>
      </c>
      <c r="F182" s="750">
        <v>500</v>
      </c>
      <c r="G182" s="588">
        <v>500</v>
      </c>
      <c r="H182" s="586">
        <v>0</v>
      </c>
      <c r="I182" s="586">
        <v>0</v>
      </c>
      <c r="J182" s="589">
        <v>0</v>
      </c>
      <c r="K182" s="586">
        <v>0</v>
      </c>
      <c r="L182" s="588">
        <v>0</v>
      </c>
      <c r="M182" s="588">
        <v>0</v>
      </c>
      <c r="N182" s="593">
        <v>0</v>
      </c>
      <c r="O182" s="584">
        <v>0</v>
      </c>
      <c r="P182" s="593">
        <v>0</v>
      </c>
      <c r="Q182" s="574" t="e">
        <v>#REF!</v>
      </c>
    </row>
    <row r="183" spans="1:61" ht="86.25" customHeight="1" x14ac:dyDescent="0.25">
      <c r="A183" s="1272"/>
      <c r="B183" s="720" t="s">
        <v>389</v>
      </c>
      <c r="C183" s="820" t="s">
        <v>390</v>
      </c>
      <c r="D183" s="503" t="s">
        <v>457</v>
      </c>
      <c r="E183" s="750">
        <v>3000</v>
      </c>
      <c r="F183" s="750">
        <v>3000</v>
      </c>
      <c r="G183" s="588">
        <v>1022.15236</v>
      </c>
      <c r="H183" s="586">
        <v>1977.84764</v>
      </c>
      <c r="I183" s="586">
        <v>1977.84764</v>
      </c>
      <c r="J183" s="589">
        <v>1</v>
      </c>
      <c r="K183" s="586">
        <v>80.276000000000067</v>
      </c>
      <c r="L183" s="588">
        <v>0</v>
      </c>
      <c r="M183" s="588">
        <v>1897.5716399999999</v>
      </c>
      <c r="N183" s="593">
        <v>0.95941244493433275</v>
      </c>
      <c r="O183" s="584">
        <v>1169.9226739999999</v>
      </c>
      <c r="P183" s="593">
        <v>0.59151304192470555</v>
      </c>
      <c r="Q183" s="574" t="e">
        <v>#REF!</v>
      </c>
    </row>
    <row r="184" spans="1:61" ht="74.25" customHeight="1" x14ac:dyDescent="0.25">
      <c r="A184" s="1272"/>
      <c r="B184" s="720" t="s">
        <v>391</v>
      </c>
      <c r="C184" s="820" t="s">
        <v>392</v>
      </c>
      <c r="D184" s="503" t="s">
        <v>457</v>
      </c>
      <c r="E184" s="750">
        <v>3000</v>
      </c>
      <c r="F184" s="750">
        <v>3000</v>
      </c>
      <c r="G184" s="588">
        <v>1751.766061</v>
      </c>
      <c r="H184" s="586">
        <v>1248.233939</v>
      </c>
      <c r="I184" s="586">
        <v>1248.233939</v>
      </c>
      <c r="J184" s="589">
        <v>1</v>
      </c>
      <c r="K184" s="586">
        <v>69.033910999999989</v>
      </c>
      <c r="L184" s="588">
        <v>0</v>
      </c>
      <c r="M184" s="588">
        <v>1179.200028</v>
      </c>
      <c r="N184" s="593">
        <v>0.94469473322019648</v>
      </c>
      <c r="O184" s="584">
        <v>668.21880699999997</v>
      </c>
      <c r="P184" s="593">
        <v>0.53533138790900958</v>
      </c>
      <c r="Q184" s="574" t="e">
        <v>#REF!</v>
      </c>
    </row>
    <row r="185" spans="1:61" ht="70.5" customHeight="1" x14ac:dyDescent="0.25">
      <c r="A185" s="1272"/>
      <c r="B185" s="720" t="s">
        <v>393</v>
      </c>
      <c r="C185" s="820" t="s">
        <v>394</v>
      </c>
      <c r="D185" s="503" t="s">
        <v>457</v>
      </c>
      <c r="E185" s="750">
        <v>500</v>
      </c>
      <c r="F185" s="750">
        <v>500</v>
      </c>
      <c r="G185" s="588">
        <v>500</v>
      </c>
      <c r="H185" s="586">
        <v>0</v>
      </c>
      <c r="I185" s="586">
        <v>0</v>
      </c>
      <c r="J185" s="589">
        <v>0</v>
      </c>
      <c r="K185" s="586">
        <v>0</v>
      </c>
      <c r="L185" s="588">
        <v>0</v>
      </c>
      <c r="M185" s="588">
        <v>0</v>
      </c>
      <c r="N185" s="593">
        <v>0</v>
      </c>
      <c r="O185" s="584">
        <v>0</v>
      </c>
      <c r="P185" s="593">
        <v>0</v>
      </c>
      <c r="Q185" s="574" t="e">
        <v>#REF!</v>
      </c>
    </row>
    <row r="186" spans="1:61" ht="30" customHeight="1" thickBot="1" x14ac:dyDescent="0.3">
      <c r="A186" s="1272"/>
      <c r="B186" s="1218" t="s">
        <v>66</v>
      </c>
      <c r="C186" s="1218"/>
      <c r="D186" s="1219"/>
      <c r="E186" s="672">
        <v>7000</v>
      </c>
      <c r="F186" s="748">
        <v>7000</v>
      </c>
      <c r="G186" s="748">
        <v>3773.9184210000003</v>
      </c>
      <c r="H186" s="672">
        <v>3226.0815789999997</v>
      </c>
      <c r="I186" s="1041">
        <v>3226.0815789999997</v>
      </c>
      <c r="J186" s="672">
        <v>1</v>
      </c>
      <c r="K186" s="672">
        <v>149.30991100000006</v>
      </c>
      <c r="L186" s="672">
        <v>0</v>
      </c>
      <c r="M186" s="748">
        <v>3076.7716679999999</v>
      </c>
      <c r="N186" s="673">
        <v>0.95371787496884008</v>
      </c>
      <c r="O186" s="674">
        <v>1838.1414809999999</v>
      </c>
      <c r="P186" s="673">
        <v>0.56977526326838124</v>
      </c>
      <c r="Q186" s="799" t="e">
        <v>#REF!</v>
      </c>
    </row>
    <row r="187" spans="1:61" ht="23.25" customHeight="1" thickBot="1" x14ac:dyDescent="0.3">
      <c r="A187" s="1273" t="s">
        <v>674</v>
      </c>
      <c r="B187" s="1196"/>
      <c r="C187" s="507"/>
      <c r="D187" s="639"/>
      <c r="E187" s="581"/>
      <c r="F187" s="581"/>
      <c r="G187" s="581"/>
      <c r="H187" s="581"/>
      <c r="I187" s="581"/>
      <c r="J187" s="581"/>
      <c r="K187" s="581"/>
      <c r="L187" s="581"/>
      <c r="M187" s="641"/>
      <c r="N187" s="581"/>
      <c r="O187" s="642"/>
      <c r="P187" s="581"/>
    </row>
    <row r="188" spans="1:61" s="213" customFormat="1" ht="68.25" customHeight="1" thickBot="1" x14ac:dyDescent="0.3">
      <c r="A188" s="447" t="s">
        <v>6</v>
      </c>
      <c r="B188" s="465" t="s">
        <v>7</v>
      </c>
      <c r="C188" s="446" t="s">
        <v>478</v>
      </c>
      <c r="D188" s="448" t="s">
        <v>432</v>
      </c>
      <c r="E188" s="463" t="s">
        <v>90</v>
      </c>
      <c r="F188" s="448" t="s">
        <v>149</v>
      </c>
      <c r="G188" s="448" t="s">
        <v>92</v>
      </c>
      <c r="H188" s="448" t="s">
        <v>477</v>
      </c>
      <c r="I188" s="448" t="s">
        <v>24</v>
      </c>
      <c r="J188" s="449" t="s">
        <v>317</v>
      </c>
      <c r="K188" s="448" t="s">
        <v>153</v>
      </c>
      <c r="L188" s="448" t="s">
        <v>151</v>
      </c>
      <c r="M188" s="448" t="s">
        <v>25</v>
      </c>
      <c r="N188" s="448" t="s">
        <v>40</v>
      </c>
      <c r="O188" s="448" t="s">
        <v>76</v>
      </c>
      <c r="P188" s="466" t="s">
        <v>251</v>
      </c>
      <c r="Q188" s="788" t="s">
        <v>28</v>
      </c>
      <c r="R188" s="1108"/>
      <c r="S188" s="1108"/>
      <c r="T188" s="1109"/>
      <c r="U188" s="1109"/>
      <c r="V188" s="1109"/>
    </row>
    <row r="189" spans="1:61" s="207" customFormat="1" ht="101.25" customHeight="1" x14ac:dyDescent="0.25">
      <c r="A189" s="1200" t="s">
        <v>483</v>
      </c>
      <c r="B189" s="699" t="s">
        <v>377</v>
      </c>
      <c r="C189" s="503" t="s">
        <v>378</v>
      </c>
      <c r="D189" s="297" t="s">
        <v>458</v>
      </c>
      <c r="E189" s="764">
        <v>14000</v>
      </c>
      <c r="F189" s="764">
        <v>14000</v>
      </c>
      <c r="G189" s="675">
        <v>6025.7105904999999</v>
      </c>
      <c r="H189" s="676">
        <v>7974.2894095000001</v>
      </c>
      <c r="I189" s="676">
        <v>7925.7816794999999</v>
      </c>
      <c r="J189" s="677">
        <v>0.99391698400835415</v>
      </c>
      <c r="K189" s="676">
        <v>170.45021649999944</v>
      </c>
      <c r="L189" s="675">
        <v>48.507730000000265</v>
      </c>
      <c r="M189" s="675">
        <v>7755.3314630000004</v>
      </c>
      <c r="N189" s="677">
        <v>0.97254201155037734</v>
      </c>
      <c r="O189" s="675">
        <v>6213.0708064300006</v>
      </c>
      <c r="P189" s="678">
        <v>0.77913786261985807</v>
      </c>
      <c r="Q189" s="800" t="e">
        <v>#REF!</v>
      </c>
      <c r="R189" s="1107"/>
      <c r="S189" s="1107"/>
      <c r="T189" s="1106"/>
      <c r="U189" s="1106"/>
      <c r="V189" s="1106"/>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row>
    <row r="190" spans="1:61" ht="37.5" customHeight="1" thickBot="1" x14ac:dyDescent="0.3">
      <c r="A190" s="1195"/>
      <c r="B190" s="1217" t="s">
        <v>66</v>
      </c>
      <c r="C190" s="1218"/>
      <c r="D190" s="1219"/>
      <c r="E190" s="627">
        <v>14000</v>
      </c>
      <c r="F190" s="628">
        <v>14000</v>
      </c>
      <c r="G190" s="628">
        <v>6025.7105904999999</v>
      </c>
      <c r="H190" s="628">
        <v>7974.2894095000001</v>
      </c>
      <c r="I190" s="628">
        <v>7925.7816794999999</v>
      </c>
      <c r="J190" s="629">
        <v>0.99391698400835415</v>
      </c>
      <c r="K190" s="628">
        <v>170.45021649999944</v>
      </c>
      <c r="L190" s="627">
        <v>48.507730000000265</v>
      </c>
      <c r="M190" s="627">
        <v>7755.3314630000004</v>
      </c>
      <c r="N190" s="629">
        <v>0.97254201155037734</v>
      </c>
      <c r="O190" s="627">
        <v>6213.0708064300006</v>
      </c>
      <c r="P190" s="679">
        <v>0.77913786261985807</v>
      </c>
      <c r="Q190" s="801" t="e">
        <v>#REF!</v>
      </c>
    </row>
    <row r="191" spans="1:61" ht="23.25" customHeight="1" thickBot="1" x14ac:dyDescent="0.3">
      <c r="A191" s="1198" t="s">
        <v>674</v>
      </c>
      <c r="B191" s="1198"/>
      <c r="C191" s="507"/>
      <c r="D191" s="639"/>
      <c r="E191" s="581"/>
      <c r="F191" s="581"/>
      <c r="G191" s="581"/>
      <c r="H191" s="581"/>
      <c r="I191" s="581"/>
      <c r="J191" s="581"/>
      <c r="K191" s="581"/>
      <c r="L191" s="581"/>
      <c r="M191" s="641"/>
      <c r="N191" s="581"/>
      <c r="O191" s="642"/>
      <c r="P191" s="581"/>
    </row>
    <row r="192" spans="1:61" s="117" customFormat="1" ht="62.25" customHeight="1" thickBot="1" x14ac:dyDescent="0.25">
      <c r="A192" s="447" t="s">
        <v>6</v>
      </c>
      <c r="B192" s="465" t="s">
        <v>7</v>
      </c>
      <c r="C192" s="446" t="s">
        <v>478</v>
      </c>
      <c r="D192" s="448" t="s">
        <v>432</v>
      </c>
      <c r="E192" s="463" t="s">
        <v>90</v>
      </c>
      <c r="F192" s="448" t="s">
        <v>149</v>
      </c>
      <c r="G192" s="448" t="s">
        <v>92</v>
      </c>
      <c r="H192" s="448" t="s">
        <v>477</v>
      </c>
      <c r="I192" s="448" t="s">
        <v>24</v>
      </c>
      <c r="J192" s="449" t="s">
        <v>317</v>
      </c>
      <c r="K192" s="448" t="s">
        <v>153</v>
      </c>
      <c r="L192" s="448" t="s">
        <v>151</v>
      </c>
      <c r="M192" s="448" t="s">
        <v>25</v>
      </c>
      <c r="N192" s="448" t="s">
        <v>40</v>
      </c>
      <c r="O192" s="448" t="s">
        <v>76</v>
      </c>
      <c r="P192" s="466" t="s">
        <v>251</v>
      </c>
      <c r="Q192" s="802" t="s">
        <v>28</v>
      </c>
      <c r="R192" s="1116"/>
      <c r="S192" s="1116"/>
      <c r="T192" s="1117"/>
      <c r="U192" s="1117"/>
      <c r="V192" s="1117"/>
    </row>
    <row r="193" spans="1:19" ht="93" customHeight="1" x14ac:dyDescent="0.25">
      <c r="A193" s="1189" t="s">
        <v>320</v>
      </c>
      <c r="B193" s="729" t="s">
        <v>314</v>
      </c>
      <c r="C193" s="508" t="s">
        <v>316</v>
      </c>
      <c r="D193" s="452" t="s">
        <v>316</v>
      </c>
      <c r="E193" s="680">
        <v>9187</v>
      </c>
      <c r="F193" s="681">
        <v>9187</v>
      </c>
      <c r="G193" s="681">
        <v>0</v>
      </c>
      <c r="H193" s="681">
        <v>9187</v>
      </c>
      <c r="I193" s="676">
        <v>9187</v>
      </c>
      <c r="J193" s="677">
        <v>1</v>
      </c>
      <c r="K193" s="676">
        <v>0</v>
      </c>
      <c r="L193" s="675">
        <v>0</v>
      </c>
      <c r="M193" s="675">
        <v>9187</v>
      </c>
      <c r="N193" s="682">
        <v>1</v>
      </c>
      <c r="O193" s="680">
        <v>9187</v>
      </c>
      <c r="P193" s="683">
        <v>1</v>
      </c>
      <c r="Q193" s="803" t="e">
        <v>#REF!</v>
      </c>
    </row>
    <row r="194" spans="1:19" ht="40.5" customHeight="1" thickBot="1" x14ac:dyDescent="0.3">
      <c r="A194" s="1190"/>
      <c r="B194" s="1217" t="s">
        <v>66</v>
      </c>
      <c r="C194" s="1218"/>
      <c r="D194" s="1219"/>
      <c r="E194" s="627">
        <v>9187</v>
      </c>
      <c r="F194" s="628">
        <v>9187</v>
      </c>
      <c r="G194" s="628">
        <v>0</v>
      </c>
      <c r="H194" s="628">
        <v>9187</v>
      </c>
      <c r="I194" s="628">
        <v>9187</v>
      </c>
      <c r="J194" s="629">
        <v>1</v>
      </c>
      <c r="K194" s="628">
        <v>0</v>
      </c>
      <c r="L194" s="627">
        <v>0</v>
      </c>
      <c r="M194" s="627">
        <v>9187</v>
      </c>
      <c r="N194" s="629">
        <v>1</v>
      </c>
      <c r="O194" s="627">
        <v>9187</v>
      </c>
      <c r="P194" s="679">
        <v>1</v>
      </c>
      <c r="Q194" s="801" t="e">
        <v>#REF!</v>
      </c>
    </row>
    <row r="195" spans="1:19" ht="18" customHeight="1" thickBot="1" x14ac:dyDescent="0.3">
      <c r="A195" s="1191" t="s">
        <v>674</v>
      </c>
      <c r="B195" s="1191"/>
      <c r="C195" s="1191"/>
      <c r="D195" s="1191"/>
      <c r="E195" s="1191"/>
      <c r="F195" s="1191"/>
      <c r="G195" s="1191"/>
      <c r="H195" s="1191"/>
      <c r="I195" s="1191"/>
      <c r="J195" s="1191"/>
      <c r="K195" s="1191"/>
      <c r="L195" s="1191"/>
      <c r="M195" s="1192"/>
      <c r="N195" s="1191"/>
      <c r="O195" s="1191"/>
      <c r="P195" s="1191"/>
    </row>
    <row r="196" spans="1:19" ht="18" customHeight="1" x14ac:dyDescent="0.25">
      <c r="A196" s="1198" t="s">
        <v>674</v>
      </c>
      <c r="B196" s="1198"/>
      <c r="C196" s="1198"/>
      <c r="D196" s="1198"/>
      <c r="E196" s="1198"/>
      <c r="F196" s="1198"/>
      <c r="G196" s="1198"/>
      <c r="H196" s="1198"/>
      <c r="I196" s="1198"/>
      <c r="J196" s="1198"/>
      <c r="K196" s="1198"/>
      <c r="L196" s="1198"/>
      <c r="M196" s="1199"/>
      <c r="N196" s="1198"/>
      <c r="O196" s="1198"/>
      <c r="P196" s="1198"/>
    </row>
    <row r="197" spans="1:19" ht="18" customHeight="1" x14ac:dyDescent="0.25">
      <c r="A197" s="638"/>
      <c r="B197" s="686"/>
      <c r="C197" s="507"/>
      <c r="D197" s="639"/>
      <c r="E197" s="640"/>
      <c r="F197" s="581"/>
      <c r="G197" s="581"/>
      <c r="H197" s="684"/>
      <c r="I197" s="581"/>
      <c r="J197" s="685"/>
      <c r="K197" s="581"/>
      <c r="L197" s="581"/>
      <c r="M197" s="641"/>
      <c r="N197" s="686"/>
      <c r="O197" s="642"/>
      <c r="P197" s="686"/>
      <c r="Q197" s="493"/>
    </row>
    <row r="198" spans="1:19" ht="18" customHeight="1" thickBot="1" x14ac:dyDescent="0.3">
      <c r="A198" s="638"/>
      <c r="B198" s="686"/>
      <c r="C198" s="507"/>
      <c r="D198" s="639"/>
      <c r="E198" s="640"/>
      <c r="F198" s="581"/>
      <c r="G198" s="581"/>
      <c r="H198" s="684"/>
      <c r="I198" s="581"/>
      <c r="J198" s="685"/>
      <c r="K198" s="581"/>
      <c r="L198" s="581"/>
      <c r="M198" s="641"/>
      <c r="N198" s="686"/>
      <c r="O198" s="642"/>
      <c r="P198" s="686"/>
      <c r="Q198" s="493"/>
    </row>
    <row r="199" spans="1:19" ht="60.75" customHeight="1" thickBot="1" x14ac:dyDescent="0.3">
      <c r="A199" s="1201" t="s">
        <v>86</v>
      </c>
      <c r="B199" s="1202"/>
      <c r="C199" s="1203"/>
      <c r="D199" s="687" t="s">
        <v>150</v>
      </c>
      <c r="E199" s="463" t="s">
        <v>90</v>
      </c>
      <c r="F199" s="448" t="s">
        <v>149</v>
      </c>
      <c r="G199" s="448" t="s">
        <v>92</v>
      </c>
      <c r="H199" s="448" t="s">
        <v>477</v>
      </c>
      <c r="I199" s="535" t="s">
        <v>24</v>
      </c>
      <c r="J199" s="536" t="s">
        <v>317</v>
      </c>
      <c r="K199" s="448" t="s">
        <v>153</v>
      </c>
      <c r="L199" s="448" t="s">
        <v>151</v>
      </c>
      <c r="M199" s="463" t="s">
        <v>25</v>
      </c>
      <c r="N199" s="448" t="s">
        <v>40</v>
      </c>
      <c r="O199" s="463" t="s">
        <v>76</v>
      </c>
      <c r="P199" s="448" t="s">
        <v>251</v>
      </c>
      <c r="Q199" s="770" t="s">
        <v>28</v>
      </c>
    </row>
    <row r="200" spans="1:19" ht="35.25" customHeight="1" x14ac:dyDescent="0.25">
      <c r="A200" s="1204"/>
      <c r="B200" s="1205"/>
      <c r="C200" s="1206"/>
      <c r="D200" s="688" t="s">
        <v>78</v>
      </c>
      <c r="E200" s="689">
        <v>314006.69872500002</v>
      </c>
      <c r="F200" s="689">
        <v>314006.69872500002</v>
      </c>
      <c r="G200" s="689">
        <v>66309.673729779999</v>
      </c>
      <c r="H200" s="689">
        <v>247697.02499521998</v>
      </c>
      <c r="I200" s="689">
        <v>247067.75432021997</v>
      </c>
      <c r="J200" s="690">
        <v>0.99745951460251836</v>
      </c>
      <c r="K200" s="689">
        <v>73972.057873080004</v>
      </c>
      <c r="L200" s="689">
        <v>629.27067500000703</v>
      </c>
      <c r="M200" s="689">
        <v>177357.52299013999</v>
      </c>
      <c r="N200" s="760">
        <v>0.71602605236604111</v>
      </c>
      <c r="O200" s="689">
        <v>51112.832734629992</v>
      </c>
      <c r="P200" s="691">
        <v>0.20635222702257469</v>
      </c>
      <c r="Q200" s="804" t="e">
        <v>#REF!</v>
      </c>
      <c r="R200" s="1118">
        <v>0</v>
      </c>
      <c r="S200" s="1111"/>
    </row>
    <row r="201" spans="1:19" ht="34.5" customHeight="1" thickBot="1" x14ac:dyDescent="0.3">
      <c r="A201" s="1204"/>
      <c r="B201" s="1205"/>
      <c r="C201" s="1206"/>
      <c r="D201" s="692" t="s">
        <v>46</v>
      </c>
      <c r="E201" s="757">
        <v>1114964.1577619999</v>
      </c>
      <c r="F201" s="757">
        <v>1126792.1577619999</v>
      </c>
      <c r="G201" s="757">
        <v>101718.78812845002</v>
      </c>
      <c r="H201" s="757">
        <v>1025073.3696335501</v>
      </c>
      <c r="I201" s="1048">
        <v>1012805.3102234401</v>
      </c>
      <c r="J201" s="808">
        <v>0.98803201822080733</v>
      </c>
      <c r="K201" s="757">
        <v>175037.36862654003</v>
      </c>
      <c r="L201" s="757">
        <v>12268.05941011</v>
      </c>
      <c r="M201" s="757">
        <v>844390.65522043</v>
      </c>
      <c r="N201" s="808">
        <v>0.82373679800333544</v>
      </c>
      <c r="O201" s="757">
        <v>221741.50252783997</v>
      </c>
      <c r="P201" s="693">
        <v>0.21631768914951871</v>
      </c>
      <c r="Q201" s="805" t="e">
        <v>#REF!</v>
      </c>
      <c r="R201" s="1111">
        <v>0</v>
      </c>
      <c r="S201" s="1119"/>
    </row>
    <row r="202" spans="1:19" ht="28.5" customHeight="1" thickBot="1" x14ac:dyDescent="0.3">
      <c r="A202" s="1207"/>
      <c r="B202" s="1208"/>
      <c r="C202" s="1209"/>
      <c r="D202" s="687" t="s">
        <v>42</v>
      </c>
      <c r="E202" s="611">
        <v>1428969.8564869999</v>
      </c>
      <c r="F202" s="611">
        <v>1440798.8564869999</v>
      </c>
      <c r="G202" s="611">
        <v>168028.46185823</v>
      </c>
      <c r="H202" s="611">
        <v>1272770.39462877</v>
      </c>
      <c r="I202" s="611">
        <v>1259873.06454366</v>
      </c>
      <c r="J202" s="536">
        <v>0.98986672683499077</v>
      </c>
      <c r="K202" s="612">
        <v>249009.42649962002</v>
      </c>
      <c r="L202" s="611">
        <v>12897.330085110007</v>
      </c>
      <c r="M202" s="611">
        <v>1021748.17821057</v>
      </c>
      <c r="N202" s="536">
        <v>0.80277494080822343</v>
      </c>
      <c r="O202" s="611">
        <v>272854.33526246995</v>
      </c>
      <c r="P202" s="661">
        <v>0.2143782856781907</v>
      </c>
      <c r="Q202" s="787" t="e">
        <v>#REF!</v>
      </c>
      <c r="R202" s="1111"/>
    </row>
    <row r="203" spans="1:19" ht="23.25" customHeight="1" x14ac:dyDescent="0.25">
      <c r="A203" s="1184">
        <v>0</v>
      </c>
      <c r="B203" s="1185"/>
      <c r="C203" s="1185"/>
      <c r="D203" s="1185"/>
      <c r="E203" s="1185"/>
      <c r="F203" s="1185"/>
      <c r="G203" s="1185"/>
      <c r="H203" s="1185"/>
      <c r="I203" s="1185"/>
      <c r="J203" s="1185"/>
      <c r="K203" s="1185"/>
      <c r="L203" s="1185"/>
      <c r="M203" s="1185"/>
      <c r="N203" s="1185"/>
      <c r="O203" s="1185"/>
      <c r="P203" s="1185"/>
    </row>
    <row r="204" spans="1:19" ht="23.25" customHeight="1" x14ac:dyDescent="0.25">
      <c r="A204" s="512"/>
      <c r="B204" s="730"/>
      <c r="C204" s="507"/>
      <c r="D204" s="515"/>
      <c r="E204" s="495"/>
      <c r="F204" s="496"/>
      <c r="G204" s="582"/>
      <c r="H204" s="496"/>
      <c r="I204" s="496"/>
      <c r="J204" s="582"/>
      <c r="K204" s="582"/>
      <c r="L204" s="582"/>
      <c r="M204" s="522"/>
      <c r="N204" s="582"/>
      <c r="O204" s="497"/>
      <c r="P204" s="582"/>
      <c r="Q204" s="497"/>
    </row>
    <row r="205" spans="1:19" ht="17.25" x14ac:dyDescent="0.25">
      <c r="A205" s="512"/>
      <c r="B205" s="730"/>
      <c r="C205" s="507"/>
      <c r="D205" s="515"/>
      <c r="E205" s="495"/>
      <c r="F205" s="495"/>
      <c r="G205" s="582"/>
      <c r="H205" s="498"/>
      <c r="I205" s="582"/>
      <c r="J205" s="582"/>
      <c r="K205" s="582"/>
      <c r="L205" s="582"/>
      <c r="M205" s="521"/>
      <c r="N205" s="582"/>
      <c r="O205" s="497"/>
      <c r="P205" s="582"/>
      <c r="Q205" s="494"/>
    </row>
    <row r="206" spans="1:19" ht="19.5" hidden="1" x14ac:dyDescent="0.4">
      <c r="A206" s="518"/>
      <c r="B206" s="731"/>
      <c r="C206" s="509"/>
      <c r="D206" s="516" t="s">
        <v>319</v>
      </c>
      <c r="E206" s="464">
        <v>1428970.2871110002</v>
      </c>
      <c r="F206" s="464">
        <v>1440798.6197030002</v>
      </c>
      <c r="G206" s="464">
        <v>168028.46185823</v>
      </c>
      <c r="H206" s="464">
        <v>1272770.1578447702</v>
      </c>
      <c r="I206" s="464">
        <v>1259873.0645436603</v>
      </c>
      <c r="J206" s="252">
        <v>0.98986691098811663</v>
      </c>
      <c r="K206" s="467">
        <v>249009.42649962002</v>
      </c>
      <c r="L206" s="467">
        <v>12897.09330110997</v>
      </c>
      <c r="M206" s="467">
        <v>1021748.17821057</v>
      </c>
      <c r="N206" s="468">
        <v>0.80277509015511084</v>
      </c>
      <c r="O206" s="467">
        <v>272854.33526246995</v>
      </c>
      <c r="P206" s="468">
        <v>0.21437832556076306</v>
      </c>
      <c r="Q206" s="806" t="e">
        <v>#REF!</v>
      </c>
      <c r="R206" s="1110"/>
    </row>
    <row r="207" spans="1:19" ht="19.5" hidden="1" x14ac:dyDescent="0.4">
      <c r="A207" s="518"/>
      <c r="B207" s="731"/>
      <c r="C207" s="509"/>
      <c r="D207" s="540" t="s">
        <v>259</v>
      </c>
      <c r="E207" s="541">
        <v>-0.43062400026246905</v>
      </c>
      <c r="F207" s="541">
        <v>0.23678399971686304</v>
      </c>
      <c r="G207" s="541">
        <v>0</v>
      </c>
      <c r="H207" s="541">
        <v>0.23678399971686304</v>
      </c>
      <c r="I207" s="541">
        <v>0</v>
      </c>
      <c r="J207" s="253">
        <v>-1.8415312585950971E-7</v>
      </c>
      <c r="K207" s="467">
        <v>0</v>
      </c>
      <c r="L207" s="542">
        <v>0.23678400003700517</v>
      </c>
      <c r="M207" s="583">
        <v>0</v>
      </c>
      <c r="N207" s="253">
        <v>-1.49346887412527E-7</v>
      </c>
      <c r="O207" s="583">
        <v>0</v>
      </c>
      <c r="P207" s="253">
        <v>-3.9882572355764978E-8</v>
      </c>
      <c r="Q207" s="807" t="e">
        <v>#REF!</v>
      </c>
    </row>
    <row r="208" spans="1:19" ht="19.5" hidden="1" x14ac:dyDescent="0.4">
      <c r="A208" s="519"/>
      <c r="B208" s="732"/>
      <c r="C208" s="703"/>
      <c r="D208" s="704"/>
      <c r="E208" s="705"/>
      <c r="F208" s="706"/>
      <c r="G208" s="543"/>
      <c r="H208" s="544"/>
      <c r="I208" s="544"/>
      <c r="J208" s="251"/>
      <c r="K208" s="544"/>
      <c r="L208" s="544"/>
      <c r="M208" s="545"/>
      <c r="N208" s="546"/>
      <c r="O208" s="473"/>
      <c r="P208" s="544"/>
      <c r="Q208" s="473"/>
    </row>
    <row r="209" spans="1:17" ht="17.25" x14ac:dyDescent="0.35">
      <c r="A209" s="707"/>
      <c r="B209" s="714"/>
      <c r="C209" s="703"/>
      <c r="D209" s="704"/>
      <c r="E209" s="705"/>
      <c r="F209" s="708"/>
      <c r="G209" s="706"/>
      <c r="H209" s="706"/>
      <c r="I209" s="709"/>
      <c r="J209" s="710"/>
      <c r="K209" s="706"/>
      <c r="L209" s="706"/>
      <c r="M209" s="711"/>
      <c r="N209" s="712"/>
      <c r="O209" s="713"/>
      <c r="P209" s="714"/>
      <c r="Q209" s="499"/>
    </row>
    <row r="210" spans="1:17" ht="17.25" x14ac:dyDescent="0.35">
      <c r="A210" s="707"/>
      <c r="B210" s="714"/>
      <c r="C210" s="511"/>
      <c r="D210" s="704"/>
      <c r="E210" s="705"/>
      <c r="F210" s="762"/>
      <c r="G210" s="705"/>
      <c r="H210" s="706"/>
      <c r="I210" s="712"/>
      <c r="J210" s="710"/>
      <c r="K210" s="706"/>
      <c r="L210" s="706"/>
      <c r="M210" s="715"/>
      <c r="N210" s="714"/>
      <c r="O210" s="716"/>
      <c r="P210" s="714"/>
    </row>
    <row r="211" spans="1:17" ht="17.25" x14ac:dyDescent="0.35">
      <c r="A211" s="707"/>
      <c r="B211" s="714"/>
      <c r="C211" s="703"/>
      <c r="D211" s="704"/>
      <c r="E211" s="705"/>
      <c r="F211" s="763"/>
      <c r="G211" s="706"/>
      <c r="H211" s="717"/>
      <c r="I211" s="712"/>
      <c r="J211" s="718"/>
      <c r="K211" s="706"/>
      <c r="L211" s="706"/>
      <c r="M211" s="711"/>
      <c r="N211" s="714"/>
      <c r="O211" s="716"/>
      <c r="P211" s="714"/>
    </row>
    <row r="212" spans="1:17" ht="17.25" x14ac:dyDescent="0.35">
      <c r="A212" s="707"/>
      <c r="B212" s="714"/>
      <c r="C212" s="703"/>
      <c r="D212" s="704"/>
      <c r="E212" s="705"/>
      <c r="F212" s="709"/>
      <c r="G212" s="709"/>
      <c r="H212" s="705"/>
      <c r="I212" s="705"/>
      <c r="J212" s="718"/>
      <c r="K212" s="706"/>
      <c r="L212" s="706"/>
      <c r="M212" s="715"/>
      <c r="N212" s="714"/>
      <c r="O212" s="716"/>
      <c r="P212" s="714"/>
    </row>
    <row r="213" spans="1:17" ht="17.25" x14ac:dyDescent="0.35">
      <c r="A213" s="707"/>
      <c r="B213" s="714"/>
      <c r="C213" s="703"/>
      <c r="D213" s="704"/>
      <c r="E213" s="705"/>
      <c r="F213" s="705"/>
      <c r="G213" s="709"/>
      <c r="H213" s="717"/>
      <c r="I213" s="706"/>
      <c r="J213" s="718"/>
      <c r="K213" s="706"/>
      <c r="L213" s="706"/>
      <c r="M213" s="715"/>
      <c r="N213" s="714"/>
      <c r="O213" s="716"/>
      <c r="P213" s="714"/>
    </row>
    <row r="214" spans="1:17" ht="17.25" x14ac:dyDescent="0.35">
      <c r="A214" s="707"/>
      <c r="B214" s="714"/>
      <c r="C214" s="703"/>
      <c r="D214" s="704"/>
      <c r="E214" s="712"/>
      <c r="F214" s="712"/>
      <c r="G214" s="706"/>
      <c r="H214" s="706"/>
      <c r="I214" s="705"/>
      <c r="J214" s="718"/>
      <c r="K214" s="706"/>
      <c r="L214" s="706"/>
      <c r="M214" s="715"/>
      <c r="N214" s="714"/>
      <c r="O214" s="716"/>
      <c r="P214" s="714"/>
    </row>
    <row r="215" spans="1:17" ht="17.25" x14ac:dyDescent="0.35">
      <c r="A215" s="707"/>
      <c r="B215" s="714"/>
      <c r="C215" s="703"/>
      <c r="D215" s="704"/>
      <c r="E215" s="705"/>
      <c r="F215" s="706"/>
      <c r="G215" s="706"/>
      <c r="H215" s="706"/>
      <c r="I215" s="706"/>
      <c r="J215" s="718"/>
      <c r="K215" s="706"/>
      <c r="L215" s="706"/>
      <c r="M215" s="715"/>
      <c r="N215" s="714"/>
      <c r="O215" s="716"/>
      <c r="P215" s="714"/>
    </row>
    <row r="216" spans="1:17" ht="17.25" x14ac:dyDescent="0.35">
      <c r="A216" s="707"/>
      <c r="B216" s="714"/>
      <c r="C216" s="703"/>
      <c r="D216" s="704"/>
      <c r="E216" s="705"/>
      <c r="F216" s="706"/>
      <c r="G216" s="706"/>
      <c r="H216" s="706"/>
      <c r="I216" s="706"/>
      <c r="J216" s="718"/>
      <c r="K216" s="706"/>
      <c r="L216" s="706"/>
      <c r="M216" s="715"/>
      <c r="N216" s="714"/>
      <c r="O216" s="716"/>
      <c r="P216" s="714"/>
    </row>
    <row r="217" spans="1:17" ht="17.25" x14ac:dyDescent="0.35">
      <c r="A217" s="707"/>
      <c r="B217" s="714"/>
      <c r="C217" s="703"/>
      <c r="D217" s="704"/>
      <c r="E217" s="705"/>
      <c r="F217" s="706"/>
      <c r="G217" s="706"/>
      <c r="H217" s="706"/>
      <c r="I217" s="706"/>
      <c r="J217" s="718"/>
      <c r="K217" s="706"/>
      <c r="L217" s="706"/>
      <c r="M217" s="715"/>
      <c r="N217" s="714"/>
      <c r="O217" s="716"/>
      <c r="P217" s="714"/>
    </row>
    <row r="218" spans="1:17" ht="17.25" x14ac:dyDescent="0.35">
      <c r="A218" s="707"/>
      <c r="B218" s="714"/>
      <c r="C218" s="703"/>
      <c r="D218" s="704"/>
      <c r="E218" s="705"/>
      <c r="F218" s="706"/>
      <c r="G218" s="706"/>
      <c r="H218" s="706"/>
      <c r="I218" s="706"/>
      <c r="J218" s="718"/>
      <c r="K218" s="706"/>
      <c r="L218" s="706"/>
      <c r="M218" s="715"/>
      <c r="N218" s="714"/>
      <c r="O218" s="716"/>
      <c r="P218" s="714"/>
    </row>
    <row r="219" spans="1:17" ht="17.25" x14ac:dyDescent="0.35">
      <c r="A219" s="707"/>
      <c r="B219" s="714"/>
      <c r="C219" s="703"/>
      <c r="D219" s="704"/>
      <c r="E219" s="705"/>
      <c r="F219" s="706"/>
      <c r="G219" s="706"/>
      <c r="H219" s="706"/>
      <c r="I219" s="706"/>
      <c r="J219" s="718"/>
      <c r="K219" s="706"/>
      <c r="L219" s="706"/>
      <c r="M219" s="715"/>
      <c r="N219" s="714"/>
      <c r="O219" s="716"/>
      <c r="P219" s="714"/>
    </row>
    <row r="220" spans="1:17" ht="17.25" x14ac:dyDescent="0.35">
      <c r="A220" s="707"/>
      <c r="B220" s="714"/>
      <c r="C220" s="703"/>
      <c r="D220" s="704"/>
      <c r="E220" s="705"/>
      <c r="F220" s="706"/>
      <c r="G220" s="706"/>
      <c r="H220" s="706"/>
      <c r="I220" s="706"/>
      <c r="J220" s="718"/>
      <c r="K220" s="706"/>
      <c r="L220" s="706"/>
      <c r="M220" s="715"/>
      <c r="N220" s="714"/>
      <c r="O220" s="716"/>
      <c r="P220" s="714"/>
    </row>
    <row r="221" spans="1:17" ht="17.25" x14ac:dyDescent="0.35">
      <c r="A221" s="707"/>
      <c r="B221" s="714"/>
      <c r="C221" s="703"/>
      <c r="D221" s="704"/>
      <c r="E221" s="705"/>
      <c r="F221" s="706"/>
      <c r="G221" s="706"/>
      <c r="H221" s="706"/>
      <c r="I221" s="706"/>
      <c r="J221" s="718"/>
      <c r="K221" s="706"/>
      <c r="L221" s="706"/>
      <c r="M221" s="715"/>
      <c r="N221" s="714"/>
      <c r="O221" s="716"/>
      <c r="P221" s="714"/>
    </row>
    <row r="222" spans="1:17" ht="17.25" x14ac:dyDescent="0.35">
      <c r="A222" s="707"/>
      <c r="B222" s="714"/>
      <c r="C222" s="703"/>
      <c r="D222" s="704"/>
      <c r="E222" s="705"/>
      <c r="F222" s="706"/>
      <c r="G222" s="706"/>
      <c r="H222" s="706"/>
      <c r="I222" s="706"/>
      <c r="J222" s="718"/>
      <c r="K222" s="706"/>
      <c r="L222" s="706"/>
      <c r="M222" s="715"/>
      <c r="N222" s="714"/>
      <c r="O222" s="716"/>
      <c r="P222" s="714"/>
    </row>
    <row r="223" spans="1:17" ht="17.25" x14ac:dyDescent="0.35">
      <c r="A223" s="707"/>
      <c r="B223" s="714"/>
      <c r="C223" s="703"/>
      <c r="D223" s="704"/>
      <c r="E223" s="705"/>
      <c r="F223" s="706"/>
      <c r="G223" s="706"/>
      <c r="H223" s="706"/>
      <c r="I223" s="706"/>
      <c r="J223" s="718"/>
      <c r="K223" s="706"/>
      <c r="L223" s="706"/>
      <c r="M223" s="715"/>
      <c r="N223" s="714"/>
      <c r="O223" s="716"/>
      <c r="P223" s="714"/>
    </row>
    <row r="224" spans="1:17" ht="17.25" x14ac:dyDescent="0.35">
      <c r="A224" s="707"/>
      <c r="B224" s="714"/>
      <c r="C224" s="703"/>
      <c r="D224" s="704"/>
      <c r="E224" s="705"/>
      <c r="F224" s="706"/>
      <c r="G224" s="706"/>
      <c r="H224" s="706"/>
      <c r="I224" s="706"/>
      <c r="J224" s="718"/>
      <c r="K224" s="706"/>
      <c r="L224" s="706"/>
      <c r="M224" s="715"/>
      <c r="N224" s="714"/>
      <c r="O224" s="716"/>
      <c r="P224" s="714"/>
    </row>
    <row r="225" spans="1:16" ht="17.25" x14ac:dyDescent="0.35">
      <c r="A225" s="707"/>
      <c r="B225" s="714"/>
      <c r="C225" s="703"/>
      <c r="D225" s="704"/>
      <c r="E225" s="705"/>
      <c r="F225" s="706"/>
      <c r="G225" s="706"/>
      <c r="H225" s="706"/>
      <c r="I225" s="706"/>
      <c r="J225" s="718"/>
      <c r="K225" s="706"/>
      <c r="L225" s="706"/>
      <c r="M225" s="715"/>
      <c r="N225" s="714"/>
      <c r="O225" s="716"/>
      <c r="P225" s="714"/>
    </row>
    <row r="226" spans="1:16" ht="17.25" x14ac:dyDescent="0.35">
      <c r="A226" s="707"/>
      <c r="B226" s="714"/>
      <c r="C226" s="703"/>
      <c r="D226" s="704"/>
      <c r="E226" s="705"/>
      <c r="F226" s="706"/>
      <c r="G226" s="706"/>
      <c r="H226" s="706"/>
      <c r="I226" s="706"/>
      <c r="J226" s="718"/>
      <c r="K226" s="706"/>
      <c r="L226" s="706"/>
      <c r="M226" s="715"/>
      <c r="N226" s="714"/>
      <c r="O226" s="716"/>
      <c r="P226" s="714"/>
    </row>
    <row r="227" spans="1:16" ht="17.25" x14ac:dyDescent="0.35">
      <c r="A227" s="707"/>
      <c r="B227" s="714"/>
      <c r="C227" s="703"/>
      <c r="D227" s="704"/>
      <c r="E227" s="705"/>
      <c r="F227" s="706"/>
      <c r="G227" s="706"/>
      <c r="H227" s="706"/>
      <c r="I227" s="706"/>
      <c r="J227" s="718"/>
      <c r="K227" s="706"/>
      <c r="L227" s="706"/>
      <c r="M227" s="715"/>
      <c r="N227" s="714"/>
      <c r="O227" s="716"/>
      <c r="P227" s="714"/>
    </row>
    <row r="228" spans="1:16" ht="17.25" x14ac:dyDescent="0.35">
      <c r="A228" s="707"/>
      <c r="B228" s="714"/>
      <c r="C228" s="703"/>
      <c r="D228" s="704"/>
      <c r="E228" s="705"/>
      <c r="F228" s="706"/>
      <c r="G228" s="706"/>
      <c r="H228" s="706"/>
      <c r="I228" s="706"/>
      <c r="J228" s="718"/>
      <c r="K228" s="706"/>
      <c r="L228" s="706"/>
      <c r="M228" s="715"/>
      <c r="N228" s="714"/>
      <c r="O228" s="716"/>
      <c r="P228" s="714"/>
    </row>
    <row r="229" spans="1:16" ht="17.25" x14ac:dyDescent="0.35">
      <c r="A229" s="707"/>
      <c r="B229" s="714"/>
      <c r="C229" s="703"/>
      <c r="D229" s="704"/>
      <c r="E229" s="705"/>
      <c r="F229" s="706"/>
      <c r="G229" s="706"/>
      <c r="H229" s="706"/>
      <c r="I229" s="706"/>
      <c r="J229" s="718"/>
      <c r="K229" s="706"/>
      <c r="L229" s="706"/>
      <c r="M229" s="715"/>
      <c r="N229" s="714"/>
      <c r="O229" s="716"/>
      <c r="P229" s="714"/>
    </row>
    <row r="230" spans="1:16" ht="17.25" x14ac:dyDescent="0.35">
      <c r="A230" s="707"/>
      <c r="B230" s="714"/>
      <c r="C230" s="703"/>
      <c r="D230" s="704"/>
      <c r="E230" s="705"/>
      <c r="F230" s="706"/>
      <c r="G230" s="706"/>
      <c r="H230" s="706"/>
      <c r="I230" s="706"/>
      <c r="J230" s="718"/>
      <c r="K230" s="706"/>
      <c r="L230" s="706"/>
      <c r="M230" s="715"/>
      <c r="N230" s="714"/>
      <c r="O230" s="716"/>
      <c r="P230" s="714"/>
    </row>
    <row r="231" spans="1:16" ht="17.25" x14ac:dyDescent="0.35">
      <c r="A231" s="707"/>
      <c r="B231" s="714"/>
      <c r="C231" s="703"/>
      <c r="D231" s="704"/>
      <c r="E231" s="705"/>
      <c r="F231" s="706"/>
      <c r="G231" s="706"/>
      <c r="H231" s="706"/>
      <c r="I231" s="706"/>
      <c r="J231" s="718"/>
      <c r="K231" s="706"/>
      <c r="L231" s="706"/>
      <c r="M231" s="715"/>
      <c r="N231" s="714"/>
      <c r="O231" s="716"/>
      <c r="P231" s="714"/>
    </row>
    <row r="232" spans="1:16" ht="17.25" x14ac:dyDescent="0.35">
      <c r="A232" s="707"/>
      <c r="B232" s="714"/>
      <c r="C232" s="703"/>
      <c r="D232" s="704"/>
      <c r="E232" s="705"/>
      <c r="F232" s="706"/>
      <c r="G232" s="706"/>
      <c r="H232" s="706"/>
      <c r="I232" s="706"/>
      <c r="J232" s="718"/>
      <c r="K232" s="706"/>
      <c r="L232" s="706"/>
      <c r="M232" s="715"/>
      <c r="N232" s="714"/>
      <c r="O232" s="716"/>
      <c r="P232" s="714"/>
    </row>
    <row r="233" spans="1:16" ht="17.25" x14ac:dyDescent="0.35">
      <c r="A233" s="707"/>
      <c r="B233" s="714"/>
      <c r="C233" s="703"/>
      <c r="D233" s="704"/>
      <c r="E233" s="705"/>
      <c r="F233" s="706"/>
      <c r="G233" s="706"/>
      <c r="H233" s="706"/>
      <c r="I233" s="706"/>
      <c r="J233" s="718"/>
      <c r="K233" s="706"/>
      <c r="L233" s="706"/>
      <c r="M233" s="715"/>
      <c r="N233" s="714"/>
      <c r="O233" s="716"/>
      <c r="P233" s="714"/>
    </row>
    <row r="234" spans="1:16" ht="17.25" x14ac:dyDescent="0.35">
      <c r="A234" s="707"/>
      <c r="B234" s="714"/>
      <c r="C234" s="703"/>
      <c r="D234" s="704"/>
      <c r="E234" s="705"/>
      <c r="F234" s="706"/>
      <c r="G234" s="706"/>
      <c r="H234" s="706"/>
      <c r="I234" s="706"/>
      <c r="J234" s="718"/>
      <c r="K234" s="706"/>
      <c r="L234" s="706"/>
      <c r="M234" s="715"/>
      <c r="N234" s="714"/>
      <c r="O234" s="716"/>
      <c r="P234" s="714"/>
    </row>
    <row r="235" spans="1:16" ht="17.25" x14ac:dyDescent="0.35">
      <c r="A235" s="707"/>
      <c r="B235" s="714"/>
      <c r="C235" s="703"/>
      <c r="D235" s="704"/>
      <c r="E235" s="705"/>
      <c r="F235" s="706"/>
      <c r="G235" s="706"/>
      <c r="H235" s="706"/>
      <c r="I235" s="706"/>
      <c r="J235" s="718"/>
      <c r="K235" s="706"/>
      <c r="L235" s="706"/>
      <c r="M235" s="715"/>
      <c r="N235" s="714"/>
      <c r="O235" s="716"/>
      <c r="P235" s="714"/>
    </row>
    <row r="236" spans="1:16" ht="17.25" x14ac:dyDescent="0.35">
      <c r="A236" s="707"/>
      <c r="B236" s="714"/>
      <c r="C236" s="703"/>
      <c r="D236" s="704"/>
      <c r="E236" s="705"/>
      <c r="F236" s="706"/>
      <c r="G236" s="706"/>
      <c r="H236" s="706"/>
      <c r="I236" s="706"/>
      <c r="J236" s="718"/>
      <c r="K236" s="706"/>
      <c r="L236" s="706"/>
      <c r="M236" s="715"/>
      <c r="N236" s="714"/>
      <c r="O236" s="716"/>
      <c r="P236" s="714"/>
    </row>
    <row r="237" spans="1:16" ht="17.25" x14ac:dyDescent="0.35">
      <c r="A237" s="707"/>
      <c r="B237" s="714"/>
      <c r="C237" s="703"/>
      <c r="D237" s="704"/>
      <c r="E237" s="705"/>
      <c r="F237" s="706"/>
      <c r="G237" s="706"/>
      <c r="H237" s="706"/>
      <c r="I237" s="706"/>
      <c r="J237" s="718"/>
      <c r="K237" s="706"/>
      <c r="L237" s="706"/>
      <c r="M237" s="715"/>
      <c r="N237" s="714"/>
      <c r="O237" s="716"/>
      <c r="P237" s="714"/>
    </row>
    <row r="238" spans="1:16" ht="17.25" x14ac:dyDescent="0.35">
      <c r="A238" s="707"/>
      <c r="B238" s="714"/>
      <c r="C238" s="703"/>
      <c r="D238" s="704"/>
      <c r="E238" s="705"/>
      <c r="F238" s="706"/>
      <c r="G238" s="706"/>
      <c r="H238" s="706"/>
      <c r="I238" s="706"/>
      <c r="J238" s="718"/>
      <c r="K238" s="706"/>
      <c r="L238" s="706"/>
      <c r="M238" s="715"/>
      <c r="N238" s="714"/>
      <c r="O238" s="716"/>
      <c r="P238" s="714"/>
    </row>
    <row r="239" spans="1:16" ht="17.25" x14ac:dyDescent="0.35">
      <c r="A239" s="707"/>
      <c r="B239" s="714"/>
      <c r="C239" s="703"/>
      <c r="D239" s="704"/>
      <c r="E239" s="705"/>
      <c r="F239" s="706"/>
      <c r="G239" s="706"/>
      <c r="H239" s="706"/>
      <c r="I239" s="706"/>
      <c r="J239" s="718"/>
      <c r="K239" s="706"/>
      <c r="L239" s="706"/>
      <c r="M239" s="715"/>
      <c r="N239" s="714"/>
      <c r="O239" s="716"/>
      <c r="P239" s="714"/>
    </row>
    <row r="240" spans="1:16" ht="17.25" x14ac:dyDescent="0.35">
      <c r="A240" s="707"/>
      <c r="B240" s="714"/>
      <c r="C240" s="703"/>
      <c r="D240" s="704"/>
      <c r="E240" s="705"/>
      <c r="F240" s="706"/>
      <c r="G240" s="706"/>
      <c r="H240" s="706"/>
      <c r="I240" s="706"/>
      <c r="J240" s="718"/>
      <c r="K240" s="706"/>
      <c r="L240" s="706"/>
      <c r="M240" s="715"/>
      <c r="N240" s="714"/>
      <c r="O240" s="716"/>
      <c r="P240" s="714"/>
    </row>
    <row r="241" spans="1:16" ht="17.25" x14ac:dyDescent="0.35">
      <c r="A241" s="707"/>
      <c r="B241" s="714"/>
      <c r="C241" s="703"/>
      <c r="D241" s="704"/>
      <c r="E241" s="705"/>
      <c r="F241" s="706"/>
      <c r="G241" s="706"/>
      <c r="H241" s="706"/>
      <c r="I241" s="706"/>
      <c r="J241" s="718"/>
      <c r="K241" s="706"/>
      <c r="L241" s="706"/>
      <c r="M241" s="715"/>
      <c r="N241" s="714"/>
      <c r="O241" s="716"/>
      <c r="P241" s="714"/>
    </row>
    <row r="242" spans="1:16" ht="17.25" x14ac:dyDescent="0.35">
      <c r="A242" s="707"/>
      <c r="B242" s="714"/>
      <c r="C242" s="703"/>
      <c r="D242" s="704"/>
      <c r="E242" s="705"/>
      <c r="F242" s="706"/>
      <c r="G242" s="706"/>
      <c r="H242" s="706"/>
      <c r="I242" s="706"/>
      <c r="J242" s="718"/>
      <c r="K242" s="706"/>
      <c r="L242" s="706"/>
      <c r="M242" s="715"/>
      <c r="N242" s="714"/>
      <c r="O242" s="716"/>
      <c r="P242" s="714"/>
    </row>
    <row r="243" spans="1:16" ht="17.25" x14ac:dyDescent="0.35">
      <c r="A243" s="707"/>
      <c r="B243" s="714"/>
      <c r="C243" s="703"/>
      <c r="D243" s="704"/>
      <c r="E243" s="705"/>
      <c r="F243" s="706"/>
      <c r="G243" s="706"/>
      <c r="H243" s="706"/>
      <c r="I243" s="706"/>
      <c r="J243" s="718"/>
      <c r="K243" s="706"/>
      <c r="L243" s="706"/>
      <c r="M243" s="715"/>
      <c r="N243" s="714"/>
      <c r="O243" s="716"/>
      <c r="P243" s="714"/>
    </row>
    <row r="244" spans="1:16" ht="17.25" x14ac:dyDescent="0.35">
      <c r="A244" s="707"/>
      <c r="B244" s="714"/>
      <c r="C244" s="703"/>
      <c r="D244" s="704"/>
      <c r="E244" s="705"/>
      <c r="F244" s="706"/>
      <c r="G244" s="706"/>
      <c r="H244" s="706"/>
      <c r="I244" s="706"/>
      <c r="J244" s="718"/>
      <c r="K244" s="706"/>
      <c r="L244" s="706"/>
      <c r="M244" s="715"/>
      <c r="N244" s="714"/>
      <c r="O244" s="716"/>
      <c r="P244" s="714"/>
    </row>
    <row r="245" spans="1:16" ht="17.25" x14ac:dyDescent="0.35">
      <c r="A245" s="707"/>
      <c r="B245" s="714"/>
      <c r="C245" s="703"/>
      <c r="D245" s="704"/>
      <c r="E245" s="705"/>
      <c r="F245" s="706"/>
      <c r="G245" s="706"/>
      <c r="H245" s="706"/>
      <c r="I245" s="706"/>
      <c r="J245" s="718"/>
      <c r="K245" s="706"/>
      <c r="L245" s="706"/>
      <c r="M245" s="715"/>
      <c r="N245" s="714"/>
      <c r="O245" s="716"/>
      <c r="P245" s="714"/>
    </row>
    <row r="246" spans="1:16" ht="17.25" x14ac:dyDescent="0.35">
      <c r="A246" s="707"/>
      <c r="B246" s="714"/>
      <c r="C246" s="703"/>
      <c r="D246" s="704"/>
      <c r="E246" s="705"/>
      <c r="F246" s="706"/>
      <c r="G246" s="706"/>
      <c r="H246" s="706"/>
      <c r="I246" s="706"/>
      <c r="J246" s="718"/>
      <c r="K246" s="706"/>
      <c r="L246" s="706"/>
      <c r="M246" s="715"/>
      <c r="N246" s="714"/>
      <c r="O246" s="716"/>
      <c r="P246" s="714"/>
    </row>
    <row r="247" spans="1:16" ht="17.25" x14ac:dyDescent="0.35">
      <c r="A247" s="707"/>
      <c r="B247" s="714"/>
      <c r="C247" s="703"/>
      <c r="D247" s="704"/>
      <c r="E247" s="705"/>
      <c r="F247" s="706"/>
      <c r="G247" s="706"/>
      <c r="H247" s="706"/>
      <c r="I247" s="706"/>
      <c r="J247" s="718"/>
      <c r="K247" s="706"/>
      <c r="L247" s="706"/>
      <c r="M247" s="715"/>
      <c r="N247" s="714"/>
      <c r="O247" s="716"/>
      <c r="P247" s="714"/>
    </row>
    <row r="248" spans="1:16" ht="17.25" x14ac:dyDescent="0.35">
      <c r="A248" s="707"/>
      <c r="B248" s="714"/>
      <c r="C248" s="703"/>
      <c r="D248" s="704"/>
      <c r="E248" s="705"/>
      <c r="F248" s="706"/>
      <c r="G248" s="706"/>
      <c r="H248" s="706"/>
      <c r="I248" s="706"/>
      <c r="J248" s="718"/>
      <c r="K248" s="706"/>
      <c r="L248" s="706"/>
      <c r="M248" s="715"/>
      <c r="N248" s="714"/>
      <c r="O248" s="716"/>
      <c r="P248" s="714"/>
    </row>
    <row r="249" spans="1:16" ht="17.25" x14ac:dyDescent="0.35">
      <c r="A249" s="707"/>
      <c r="B249" s="714"/>
      <c r="C249" s="703"/>
      <c r="D249" s="704"/>
      <c r="E249" s="705"/>
      <c r="F249" s="706"/>
      <c r="G249" s="706"/>
      <c r="H249" s="706"/>
      <c r="I249" s="706"/>
      <c r="J249" s="718"/>
      <c r="K249" s="706"/>
      <c r="L249" s="706"/>
      <c r="M249" s="715"/>
      <c r="N249" s="714"/>
      <c r="O249" s="716"/>
      <c r="P249" s="714"/>
    </row>
    <row r="250" spans="1:16" ht="17.25" x14ac:dyDescent="0.35">
      <c r="A250" s="707"/>
      <c r="B250" s="714"/>
      <c r="C250" s="703"/>
      <c r="D250" s="704"/>
      <c r="E250" s="705"/>
      <c r="F250" s="706"/>
      <c r="G250" s="706"/>
      <c r="H250" s="706"/>
      <c r="I250" s="706"/>
      <c r="J250" s="718"/>
      <c r="K250" s="706"/>
      <c r="L250" s="706"/>
      <c r="M250" s="715"/>
      <c r="N250" s="714"/>
      <c r="O250" s="716"/>
      <c r="P250" s="714"/>
    </row>
    <row r="251" spans="1:16" ht="17.25" x14ac:dyDescent="0.35">
      <c r="A251" s="707"/>
      <c r="B251" s="714"/>
      <c r="C251" s="703"/>
      <c r="D251" s="704"/>
      <c r="E251" s="705"/>
      <c r="F251" s="706"/>
      <c r="G251" s="706"/>
      <c r="H251" s="706"/>
      <c r="I251" s="706"/>
      <c r="J251" s="718"/>
      <c r="K251" s="706"/>
      <c r="L251" s="706"/>
      <c r="M251" s="715"/>
      <c r="N251" s="714"/>
      <c r="O251" s="716"/>
      <c r="P251" s="714"/>
    </row>
    <row r="252" spans="1:16" ht="17.25" x14ac:dyDescent="0.35">
      <c r="A252" s="707"/>
      <c r="B252" s="714"/>
      <c r="C252" s="703"/>
      <c r="D252" s="704"/>
      <c r="E252" s="705"/>
      <c r="F252" s="706"/>
      <c r="G252" s="706"/>
      <c r="H252" s="706"/>
      <c r="I252" s="706"/>
      <c r="J252" s="718"/>
      <c r="K252" s="706"/>
      <c r="L252" s="706"/>
      <c r="M252" s="715"/>
      <c r="N252" s="714"/>
      <c r="O252" s="716"/>
      <c r="P252" s="714"/>
    </row>
    <row r="253" spans="1:16" ht="17.25" x14ac:dyDescent="0.35">
      <c r="A253" s="707"/>
      <c r="B253" s="714"/>
      <c r="C253" s="703"/>
      <c r="D253" s="704"/>
      <c r="E253" s="705"/>
      <c r="F253" s="706"/>
      <c r="G253" s="706"/>
      <c r="H253" s="706"/>
      <c r="I253" s="706"/>
      <c r="J253" s="718"/>
      <c r="K253" s="706"/>
      <c r="L253" s="706"/>
      <c r="M253" s="715"/>
      <c r="N253" s="714"/>
      <c r="O253" s="716"/>
      <c r="P253" s="714"/>
    </row>
    <row r="254" spans="1:16" ht="17.25" x14ac:dyDescent="0.35">
      <c r="A254" s="707"/>
      <c r="B254" s="714"/>
      <c r="C254" s="703"/>
      <c r="D254" s="704"/>
      <c r="E254" s="705"/>
      <c r="F254" s="706"/>
      <c r="G254" s="706"/>
      <c r="H254" s="706"/>
      <c r="I254" s="706"/>
      <c r="J254" s="718"/>
      <c r="K254" s="706"/>
      <c r="L254" s="706"/>
      <c r="M254" s="715"/>
      <c r="N254" s="714"/>
      <c r="O254" s="716"/>
      <c r="P254" s="714"/>
    </row>
    <row r="255" spans="1:16" ht="17.25" x14ac:dyDescent="0.35">
      <c r="A255" s="707"/>
      <c r="B255" s="714"/>
      <c r="C255" s="703"/>
      <c r="D255" s="704"/>
      <c r="E255" s="705"/>
      <c r="F255" s="706"/>
      <c r="G255" s="706"/>
      <c r="H255" s="706"/>
      <c r="I255" s="706"/>
      <c r="J255" s="718"/>
      <c r="K255" s="706"/>
      <c r="L255" s="706"/>
      <c r="M255" s="715"/>
      <c r="N255" s="714"/>
      <c r="O255" s="716"/>
      <c r="P255" s="714"/>
    </row>
    <row r="256" spans="1:16" ht="17.25" x14ac:dyDescent="0.35">
      <c r="A256" s="707"/>
      <c r="B256" s="714"/>
      <c r="C256" s="703"/>
      <c r="D256" s="704"/>
      <c r="E256" s="705"/>
      <c r="F256" s="706"/>
      <c r="G256" s="706"/>
      <c r="H256" s="706"/>
      <c r="I256" s="706"/>
      <c r="J256" s="718"/>
      <c r="K256" s="706"/>
      <c r="L256" s="706"/>
      <c r="M256" s="715"/>
      <c r="N256" s="714"/>
      <c r="O256" s="716"/>
      <c r="P256" s="714"/>
    </row>
    <row r="257" spans="1:16" ht="17.25" x14ac:dyDescent="0.35">
      <c r="A257" s="707"/>
      <c r="B257" s="714"/>
      <c r="C257" s="703"/>
      <c r="D257" s="704"/>
      <c r="E257" s="705"/>
      <c r="F257" s="706"/>
      <c r="G257" s="706"/>
      <c r="H257" s="706"/>
      <c r="I257" s="706"/>
      <c r="J257" s="718"/>
      <c r="K257" s="706"/>
      <c r="L257" s="706"/>
      <c r="M257" s="715"/>
      <c r="N257" s="714"/>
      <c r="O257" s="716"/>
      <c r="P257" s="714"/>
    </row>
    <row r="258" spans="1:16" ht="17.25" x14ac:dyDescent="0.35">
      <c r="A258" s="707"/>
      <c r="B258" s="714"/>
      <c r="C258" s="703"/>
      <c r="D258" s="704"/>
      <c r="E258" s="705"/>
      <c r="F258" s="706"/>
      <c r="G258" s="706"/>
      <c r="H258" s="706"/>
      <c r="I258" s="706"/>
      <c r="J258" s="718"/>
      <c r="K258" s="706"/>
      <c r="L258" s="706"/>
      <c r="M258" s="715"/>
      <c r="N258" s="714"/>
      <c r="O258" s="716"/>
      <c r="P258" s="714"/>
    </row>
    <row r="259" spans="1:16" ht="17.25" x14ac:dyDescent="0.35">
      <c r="A259" s="707"/>
      <c r="B259" s="714"/>
      <c r="C259" s="703"/>
      <c r="D259" s="704"/>
      <c r="E259" s="705"/>
      <c r="F259" s="706"/>
      <c r="G259" s="706"/>
      <c r="H259" s="706"/>
      <c r="I259" s="706"/>
      <c r="J259" s="718"/>
      <c r="K259" s="706"/>
      <c r="L259" s="706"/>
      <c r="M259" s="715"/>
      <c r="N259" s="714"/>
      <c r="O259" s="716"/>
      <c r="P259" s="714"/>
    </row>
    <row r="260" spans="1:16" x14ac:dyDescent="0.25">
      <c r="J260" s="244"/>
    </row>
    <row r="261" spans="1:16" x14ac:dyDescent="0.25">
      <c r="J261" s="244"/>
    </row>
    <row r="262" spans="1:16" x14ac:dyDescent="0.25">
      <c r="J262" s="244"/>
    </row>
    <row r="263" spans="1:16" x14ac:dyDescent="0.25">
      <c r="J263" s="244"/>
    </row>
    <row r="264" spans="1:16" x14ac:dyDescent="0.25">
      <c r="J264" s="244"/>
    </row>
    <row r="265" spans="1:16" x14ac:dyDescent="0.25">
      <c r="J265" s="244"/>
    </row>
    <row r="266" spans="1:16" x14ac:dyDescent="0.25">
      <c r="J266" s="244"/>
    </row>
    <row r="267" spans="1:16" x14ac:dyDescent="0.25">
      <c r="J267" s="244"/>
    </row>
    <row r="268" spans="1:16" x14ac:dyDescent="0.25">
      <c r="J268" s="244"/>
    </row>
    <row r="269" spans="1:16" x14ac:dyDescent="0.25">
      <c r="J269" s="244"/>
    </row>
    <row r="270" spans="1:16" x14ac:dyDescent="0.25">
      <c r="J270" s="244"/>
    </row>
    <row r="271" spans="1:16" x14ac:dyDescent="0.25">
      <c r="J271" s="244"/>
    </row>
    <row r="272" spans="1:16" x14ac:dyDescent="0.25">
      <c r="J272" s="244"/>
    </row>
    <row r="273" spans="10:10" x14ac:dyDescent="0.25">
      <c r="J273" s="244"/>
    </row>
    <row r="274" spans="10:10" x14ac:dyDescent="0.25">
      <c r="J274" s="244"/>
    </row>
    <row r="275" spans="10:10" x14ac:dyDescent="0.25">
      <c r="J275" s="244"/>
    </row>
    <row r="276" spans="10:10" x14ac:dyDescent="0.25">
      <c r="J276" s="244"/>
    </row>
    <row r="277" spans="10:10" x14ac:dyDescent="0.25">
      <c r="J277" s="244"/>
    </row>
    <row r="278" spans="10:10" x14ac:dyDescent="0.25">
      <c r="J278" s="244"/>
    </row>
    <row r="279" spans="10:10" x14ac:dyDescent="0.25">
      <c r="J279" s="244"/>
    </row>
    <row r="280" spans="10:10" x14ac:dyDescent="0.25">
      <c r="J280" s="244"/>
    </row>
    <row r="281" spans="10:10" x14ac:dyDescent="0.25">
      <c r="J281" s="244"/>
    </row>
    <row r="282" spans="10:10" x14ac:dyDescent="0.25">
      <c r="J282" s="244"/>
    </row>
    <row r="283" spans="10:10" x14ac:dyDescent="0.25">
      <c r="J283" s="244"/>
    </row>
    <row r="284" spans="10:10" x14ac:dyDescent="0.25">
      <c r="J284" s="244"/>
    </row>
    <row r="285" spans="10:10" x14ac:dyDescent="0.25">
      <c r="J285" s="244"/>
    </row>
    <row r="286" spans="10:10" x14ac:dyDescent="0.25">
      <c r="J286" s="244"/>
    </row>
    <row r="287" spans="10:10" x14ac:dyDescent="0.25">
      <c r="J287" s="244"/>
    </row>
    <row r="288" spans="10:10" x14ac:dyDescent="0.25">
      <c r="J288" s="244"/>
    </row>
    <row r="289" spans="10:10" x14ac:dyDescent="0.25">
      <c r="J289" s="244"/>
    </row>
    <row r="290" spans="10:10" x14ac:dyDescent="0.25">
      <c r="J290" s="244"/>
    </row>
    <row r="291" spans="10:10" x14ac:dyDescent="0.25">
      <c r="J291" s="244"/>
    </row>
  </sheetData>
  <autoFilter ref="A6:BI45"/>
  <mergeCells count="108">
    <mergeCell ref="B178:D178"/>
    <mergeCell ref="B186:D186"/>
    <mergeCell ref="B190:D190"/>
    <mergeCell ref="B194:D194"/>
    <mergeCell ref="B45:D45"/>
    <mergeCell ref="B65:D65"/>
    <mergeCell ref="B72:D72"/>
    <mergeCell ref="B80:D80"/>
    <mergeCell ref="B91:D91"/>
    <mergeCell ref="B100:D100"/>
    <mergeCell ref="B105:D105"/>
    <mergeCell ref="B115:D115"/>
    <mergeCell ref="B129:D129"/>
    <mergeCell ref="B134:C134"/>
    <mergeCell ref="B135:C135"/>
    <mergeCell ref="B86:C86"/>
    <mergeCell ref="B90:C90"/>
    <mergeCell ref="B96:C96"/>
    <mergeCell ref="B99:C99"/>
    <mergeCell ref="B111:C111"/>
    <mergeCell ref="B104:C104"/>
    <mergeCell ref="B143:D143"/>
    <mergeCell ref="B64:C64"/>
    <mergeCell ref="B69:C69"/>
    <mergeCell ref="B9:D9"/>
    <mergeCell ref="B15:D15"/>
    <mergeCell ref="B14:D14"/>
    <mergeCell ref="B16:D16"/>
    <mergeCell ref="A182:A186"/>
    <mergeCell ref="A189:A190"/>
    <mergeCell ref="A187:B187"/>
    <mergeCell ref="A137:P137"/>
    <mergeCell ref="B169:D169"/>
    <mergeCell ref="B140:C140"/>
    <mergeCell ref="B142:C142"/>
    <mergeCell ref="B147:C147"/>
    <mergeCell ref="B156:C156"/>
    <mergeCell ref="B163:C163"/>
    <mergeCell ref="B166:C166"/>
    <mergeCell ref="B168:C168"/>
    <mergeCell ref="B175:C175"/>
    <mergeCell ref="A130:P130"/>
    <mergeCell ref="B62:C62"/>
    <mergeCell ref="A179:P179"/>
    <mergeCell ref="A172:A178"/>
    <mergeCell ref="A153:P153"/>
    <mergeCell ref="A155:A169"/>
    <mergeCell ref="B17:D17"/>
    <mergeCell ref="B39:D39"/>
    <mergeCell ref="B44:D44"/>
    <mergeCell ref="B56:C56"/>
    <mergeCell ref="B58:C58"/>
    <mergeCell ref="B60:C60"/>
    <mergeCell ref="B24:D24"/>
    <mergeCell ref="B31:D31"/>
    <mergeCell ref="B32:D32"/>
    <mergeCell ref="B33:D33"/>
    <mergeCell ref="B34:D34"/>
    <mergeCell ref="B49:C49"/>
    <mergeCell ref="B50:C50"/>
    <mergeCell ref="A2:Q2"/>
    <mergeCell ref="A4:Q4"/>
    <mergeCell ref="A5:Q5"/>
    <mergeCell ref="A170:P170"/>
    <mergeCell ref="A108:A115"/>
    <mergeCell ref="A7:A17"/>
    <mergeCell ref="A20:A34"/>
    <mergeCell ref="A37:A45"/>
    <mergeCell ref="A51:P51"/>
    <mergeCell ref="A18:P18"/>
    <mergeCell ref="A35:P35"/>
    <mergeCell ref="A83:A91"/>
    <mergeCell ref="A116:P116"/>
    <mergeCell ref="A68:A72"/>
    <mergeCell ref="A95:A100"/>
    <mergeCell ref="A66:P66"/>
    <mergeCell ref="A73:P73"/>
    <mergeCell ref="A92:P92"/>
    <mergeCell ref="B71:C71"/>
    <mergeCell ref="B76:C76"/>
    <mergeCell ref="B79:C79"/>
    <mergeCell ref="A53:A65"/>
    <mergeCell ref="A144:P144"/>
    <mergeCell ref="A48:A50"/>
    <mergeCell ref="A132:A136"/>
    <mergeCell ref="A203:P203"/>
    <mergeCell ref="A75:A80"/>
    <mergeCell ref="A193:A194"/>
    <mergeCell ref="A195:P195"/>
    <mergeCell ref="A103:A105"/>
    <mergeCell ref="A106:P106"/>
    <mergeCell ref="A196:P196"/>
    <mergeCell ref="A81:P81"/>
    <mergeCell ref="A101:P101"/>
    <mergeCell ref="A139:A143"/>
    <mergeCell ref="A199:C202"/>
    <mergeCell ref="B148:C148"/>
    <mergeCell ref="A151:A152"/>
    <mergeCell ref="A149:P149"/>
    <mergeCell ref="A191:B191"/>
    <mergeCell ref="B177:C177"/>
    <mergeCell ref="B120:C120"/>
    <mergeCell ref="B128:C128"/>
    <mergeCell ref="A119:A129"/>
    <mergeCell ref="B114:C114"/>
    <mergeCell ref="A146:A148"/>
    <mergeCell ref="B136:D136"/>
    <mergeCell ref="B152:D152"/>
  </mergeCells>
  <conditionalFormatting sqref="B127">
    <cfRule type="duplicateValues" dxfId="42" priority="11"/>
  </conditionalFormatting>
  <conditionalFormatting sqref="C127">
    <cfRule type="duplicateValues" dxfId="41" priority="10"/>
  </conditionalFormatting>
  <conditionalFormatting sqref="D10:D11">
    <cfRule type="duplicateValues" dxfId="40" priority="13"/>
  </conditionalFormatting>
  <conditionalFormatting sqref="D12">
    <cfRule type="duplicateValues" dxfId="39" priority="2"/>
  </conditionalFormatting>
  <conditionalFormatting sqref="D13">
    <cfRule type="duplicateValues" dxfId="38" priority="12"/>
  </conditionalFormatting>
  <conditionalFormatting sqref="R30">
    <cfRule type="duplicateValues" dxfId="37" priority="9"/>
  </conditionalFormatting>
  <conditionalFormatting sqref="S12">
    <cfRule type="duplicateValues" dxfId="36" priority="7"/>
  </conditionalFormatting>
  <conditionalFormatting sqref="S13">
    <cfRule type="duplicateValues" dxfId="35" priority="3"/>
  </conditionalFormatting>
  <conditionalFormatting sqref="S30">
    <cfRule type="duplicateValues" dxfId="34" priority="8"/>
  </conditionalFormatting>
  <printOptions horizontalCentered="1" verticalCentered="1"/>
  <pageMargins left="1.2736614173228347" right="0.70866141732283472" top="0.74803149606299213" bottom="0.74803149606299213" header="0.31496062992125984" footer="0.31496062992125984"/>
  <pageSetup paperSize="9" scale="38" orientation="landscape" r:id="rId1"/>
  <rowBreaks count="9" manualBreakCount="9">
    <brk id="17" max="15" man="1"/>
    <brk id="34" max="15" man="1"/>
    <brk id="50" max="15" man="1"/>
    <brk id="65" max="15" man="1"/>
    <brk id="81" max="15" man="1"/>
    <brk id="101" max="15" man="1"/>
    <brk id="116" max="15" man="1"/>
    <brk id="144" max="15" man="1"/>
    <brk id="170"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rgb="FFFFFF00"/>
  </sheetPr>
  <dimension ref="A1:U78"/>
  <sheetViews>
    <sheetView topLeftCell="A37" zoomScale="70" zoomScaleNormal="70" workbookViewId="0">
      <selection activeCell="L45" sqref="L45:N45"/>
    </sheetView>
  </sheetViews>
  <sheetFormatPr baseColWidth="10" defaultColWidth="9.140625" defaultRowHeight="15" x14ac:dyDescent="0.25"/>
  <cols>
    <col min="1" max="1" width="46.42578125" customWidth="1"/>
    <col min="2" max="2" width="24.5703125" customWidth="1"/>
    <col min="3" max="3" width="22.28515625" customWidth="1"/>
    <col min="4" max="4" width="19.85546875" hidden="1" customWidth="1"/>
    <col min="5" max="5" width="19.85546875" customWidth="1"/>
    <col min="6" max="6" width="21.140625" customWidth="1"/>
    <col min="7" max="7" width="21.5703125" customWidth="1"/>
    <col min="8" max="8" width="16.85546875" style="213" customWidth="1"/>
    <col min="9" max="9" width="20.28515625" style="213" customWidth="1"/>
    <col min="10" max="10" width="17.28515625" customWidth="1"/>
    <col min="11" max="11" width="15.140625" customWidth="1"/>
    <col min="12" max="12" width="17.85546875" customWidth="1"/>
    <col min="13" max="13" width="11" customWidth="1"/>
    <col min="14" max="14" width="11.42578125" customWidth="1"/>
    <col min="15" max="15" width="16.85546875" customWidth="1"/>
    <col min="16" max="16" width="16" customWidth="1"/>
    <col min="17" max="17" width="12.85546875" customWidth="1"/>
    <col min="18" max="18" width="18.42578125" customWidth="1"/>
    <col min="19" max="19" width="12.28515625" customWidth="1"/>
    <col min="20" max="20" width="12.140625" customWidth="1"/>
    <col min="21" max="21" width="22" hidden="1" customWidth="1"/>
    <col min="22" max="32" width="9.140625" customWidth="1"/>
  </cols>
  <sheetData>
    <row r="1" spans="1:21" ht="30.75" x14ac:dyDescent="0.25">
      <c r="A1" s="1317" t="s">
        <v>318</v>
      </c>
      <c r="B1" s="1318"/>
      <c r="C1" s="1318"/>
      <c r="D1" s="1318"/>
      <c r="E1" s="1318"/>
      <c r="F1" s="1318"/>
      <c r="G1" s="1318"/>
      <c r="H1" s="1318"/>
      <c r="I1" s="1318"/>
      <c r="J1" s="1318"/>
      <c r="K1" s="1318"/>
      <c r="L1" s="1318"/>
      <c r="M1" s="1318"/>
      <c r="N1" s="1318"/>
      <c r="O1" s="1318"/>
      <c r="P1" s="1318"/>
      <c r="Q1" s="1318"/>
      <c r="R1" s="1318"/>
      <c r="S1" s="1318"/>
      <c r="T1" s="1318"/>
      <c r="U1" s="1318"/>
    </row>
    <row r="2" spans="1:21" ht="10.5" customHeight="1" x14ac:dyDescent="0.25">
      <c r="A2" s="1296"/>
      <c r="B2" s="1296"/>
      <c r="C2" s="1296"/>
      <c r="D2" s="1296"/>
      <c r="E2" s="1296"/>
      <c r="F2" s="1296"/>
      <c r="G2" s="1296"/>
      <c r="H2" s="1296"/>
      <c r="I2" s="1296"/>
      <c r="J2" s="1296"/>
      <c r="K2" s="1296"/>
      <c r="L2" s="1296"/>
      <c r="M2" s="1296"/>
      <c r="N2" s="1296"/>
      <c r="O2" s="1296"/>
      <c r="P2" s="1296"/>
      <c r="Q2" s="1296"/>
      <c r="R2" s="1296"/>
      <c r="S2" s="1296"/>
      <c r="T2" s="1296"/>
      <c r="U2" s="1296"/>
    </row>
    <row r="3" spans="1:21" ht="17.25" customHeight="1" x14ac:dyDescent="0.25">
      <c r="A3" s="1296"/>
      <c r="B3" s="1296"/>
      <c r="C3" s="1296"/>
      <c r="D3" s="1296"/>
      <c r="E3" s="1296"/>
      <c r="F3" s="1296"/>
      <c r="G3" s="1296"/>
      <c r="H3" s="1296"/>
      <c r="I3" s="1296"/>
      <c r="J3" s="1296"/>
      <c r="K3" s="1296"/>
      <c r="L3" s="1296"/>
      <c r="M3" s="1296"/>
      <c r="N3" s="1296"/>
      <c r="O3" s="1296"/>
      <c r="P3" s="1296"/>
      <c r="Q3" s="1296"/>
      <c r="R3" s="1296"/>
      <c r="S3" s="1296"/>
      <c r="T3" s="1296"/>
      <c r="U3" s="1296"/>
    </row>
    <row r="4" spans="1:21" ht="30.75" x14ac:dyDescent="0.25">
      <c r="A4" s="1294">
        <v>46265</v>
      </c>
      <c r="B4" s="1295"/>
      <c r="C4" s="1295"/>
      <c r="D4" s="1295"/>
      <c r="E4" s="1295"/>
      <c r="F4" s="1295"/>
      <c r="G4" s="1295"/>
      <c r="H4" s="1295"/>
      <c r="I4" s="1295"/>
      <c r="J4" s="1295"/>
      <c r="K4" s="1295"/>
      <c r="L4" s="1295"/>
      <c r="M4" s="1295"/>
      <c r="N4" s="1295"/>
      <c r="O4" s="1295"/>
      <c r="P4" s="1295"/>
      <c r="Q4" s="1295"/>
      <c r="R4" s="1295"/>
      <c r="S4" s="1295"/>
      <c r="T4" s="1295"/>
      <c r="U4" s="1295"/>
    </row>
    <row r="5" spans="1:21" ht="17.25" customHeight="1" x14ac:dyDescent="0.3">
      <c r="A5" s="1297" t="s">
        <v>341</v>
      </c>
      <c r="B5" s="1298"/>
      <c r="C5" s="1298"/>
      <c r="D5" s="1298"/>
      <c r="E5" s="1298"/>
      <c r="F5" s="1298"/>
      <c r="G5" s="1298"/>
      <c r="H5" s="1298"/>
      <c r="I5" s="1298"/>
      <c r="J5" s="1298"/>
      <c r="K5" s="1298"/>
      <c r="L5" s="1298"/>
      <c r="M5" s="1298"/>
      <c r="N5" s="1298"/>
      <c r="O5" s="1298"/>
      <c r="P5" s="1298"/>
      <c r="Q5" s="1298"/>
      <c r="R5" s="1298"/>
      <c r="S5" s="1298"/>
      <c r="T5" s="1298"/>
      <c r="U5" s="1298"/>
    </row>
    <row r="6" spans="1:21" ht="46.5" customHeight="1" thickBot="1" x14ac:dyDescent="0.3">
      <c r="A6" s="1312" t="s">
        <v>485</v>
      </c>
      <c r="B6" s="1312"/>
      <c r="C6" s="1312"/>
      <c r="D6" s="1312"/>
      <c r="E6" s="1312"/>
      <c r="F6" s="1312"/>
      <c r="G6" s="1312"/>
      <c r="H6" s="1312"/>
      <c r="I6" s="1312"/>
      <c r="J6" s="1312"/>
      <c r="K6" s="1312"/>
      <c r="L6" s="1312"/>
      <c r="M6" s="1312"/>
      <c r="N6" s="1312"/>
      <c r="O6" s="1312"/>
      <c r="P6" s="1312"/>
      <c r="Q6" s="1312"/>
      <c r="R6" s="1312"/>
      <c r="S6" s="1312"/>
      <c r="T6" s="1312"/>
      <c r="U6" s="1312"/>
    </row>
    <row r="7" spans="1:21" ht="42" customHeight="1" x14ac:dyDescent="0.25">
      <c r="A7" s="341" t="s">
        <v>60</v>
      </c>
      <c r="B7" s="341" t="s">
        <v>90</v>
      </c>
      <c r="C7" s="341" t="s">
        <v>149</v>
      </c>
      <c r="D7" s="341" t="s">
        <v>465</v>
      </c>
      <c r="E7" s="448" t="s">
        <v>92</v>
      </c>
      <c r="F7" s="448" t="s">
        <v>477</v>
      </c>
      <c r="G7" s="341" t="s">
        <v>24</v>
      </c>
      <c r="H7" s="341" t="s">
        <v>317</v>
      </c>
      <c r="I7" s="341" t="s">
        <v>39</v>
      </c>
      <c r="J7" s="341" t="s">
        <v>25</v>
      </c>
      <c r="K7" s="341" t="s">
        <v>191</v>
      </c>
      <c r="L7" s="342" t="s">
        <v>340</v>
      </c>
      <c r="M7" s="1299" t="s">
        <v>154</v>
      </c>
      <c r="N7" s="1299"/>
      <c r="O7" s="341" t="s">
        <v>153</v>
      </c>
      <c r="P7" s="341" t="s">
        <v>76</v>
      </c>
      <c r="Q7" s="341" t="s">
        <v>192</v>
      </c>
      <c r="R7" s="342" t="s">
        <v>155</v>
      </c>
      <c r="S7" s="1310" t="s">
        <v>156</v>
      </c>
      <c r="T7" s="1311"/>
      <c r="U7" s="341" t="s">
        <v>28</v>
      </c>
    </row>
    <row r="8" spans="1:21" s="106" customFormat="1" ht="94.5" customHeight="1" x14ac:dyDescent="0.3">
      <c r="A8" s="554" t="s">
        <v>286</v>
      </c>
      <c r="B8" s="1084">
        <v>47548.530200000001</v>
      </c>
      <c r="C8" s="1084">
        <v>47316.530200000001</v>
      </c>
      <c r="D8" s="1084" t="e">
        <v>#REF!</v>
      </c>
      <c r="E8" s="1084">
        <v>20156.954744000002</v>
      </c>
      <c r="F8" s="1084">
        <v>27159.575455999999</v>
      </c>
      <c r="G8" s="1084">
        <v>27088.052278000003</v>
      </c>
      <c r="H8" s="1051">
        <v>0.9973665575842352</v>
      </c>
      <c r="I8" s="1084">
        <v>71.523177999995823</v>
      </c>
      <c r="J8" s="1084">
        <v>16179.276287000001</v>
      </c>
      <c r="K8" s="1085">
        <v>0.59571167867521768</v>
      </c>
      <c r="L8" s="1086">
        <v>0.83</v>
      </c>
      <c r="M8" s="1052" t="s">
        <v>29</v>
      </c>
      <c r="N8" s="1088">
        <v>0.71772491406652739</v>
      </c>
      <c r="O8" s="1046">
        <v>10908.775991000002</v>
      </c>
      <c r="P8" s="1046">
        <v>10919.994491129999</v>
      </c>
      <c r="Q8" s="1087">
        <v>0.40206793765318566</v>
      </c>
      <c r="R8" s="755">
        <v>0.43</v>
      </c>
      <c r="S8" s="73" t="s">
        <v>29</v>
      </c>
      <c r="T8" s="1044">
        <v>0.93504171547252479</v>
      </c>
      <c r="U8" s="292" t="e">
        <v>#REF!</v>
      </c>
    </row>
    <row r="9" spans="1:21" s="106" customFormat="1" ht="54.75" customHeight="1" x14ac:dyDescent="0.3">
      <c r="A9" s="554" t="s">
        <v>287</v>
      </c>
      <c r="B9" s="1084">
        <v>171132.1507</v>
      </c>
      <c r="C9" s="1084">
        <v>173900.1507</v>
      </c>
      <c r="D9" s="1084" t="e">
        <v>#REF!</v>
      </c>
      <c r="E9" s="1084">
        <v>63235.692181190003</v>
      </c>
      <c r="F9" s="1084">
        <v>110664.45851881</v>
      </c>
      <c r="G9" s="1084">
        <v>110664.45851881</v>
      </c>
      <c r="H9" s="1051">
        <v>1</v>
      </c>
      <c r="I9" s="1084">
        <v>0</v>
      </c>
      <c r="J9" s="1084">
        <v>37322.363432530001</v>
      </c>
      <c r="K9" s="1085">
        <v>0.33725700131796332</v>
      </c>
      <c r="L9" s="1052">
        <v>0.83</v>
      </c>
      <c r="M9" s="1052" t="s">
        <v>85</v>
      </c>
      <c r="N9" s="1059">
        <v>0.40633373652766669</v>
      </c>
      <c r="O9" s="1046">
        <v>73342.095086279995</v>
      </c>
      <c r="P9" s="1046">
        <v>16104.771343509999</v>
      </c>
      <c r="Q9" s="1087">
        <v>0.14552794600059077</v>
      </c>
      <c r="R9" s="76">
        <v>0.43</v>
      </c>
      <c r="S9" s="73" t="s">
        <v>85</v>
      </c>
      <c r="T9" s="340">
        <v>0.33843708372230413</v>
      </c>
      <c r="U9" s="292" t="e">
        <v>#REF!</v>
      </c>
    </row>
    <row r="10" spans="1:21" s="106" customFormat="1" ht="34.5" customHeight="1" x14ac:dyDescent="0.3">
      <c r="A10" s="554" t="s">
        <v>288</v>
      </c>
      <c r="B10" s="1084">
        <v>43193.549813999998</v>
      </c>
      <c r="C10" s="1084">
        <v>42461.549813999998</v>
      </c>
      <c r="D10" s="1084" t="e">
        <v>#REF!</v>
      </c>
      <c r="E10" s="1084">
        <v>2044.0954940800002</v>
      </c>
      <c r="F10" s="1084">
        <v>40417.454319919998</v>
      </c>
      <c r="G10" s="1084">
        <v>40417.454319919998</v>
      </c>
      <c r="H10" s="1051">
        <v>1</v>
      </c>
      <c r="I10" s="1084">
        <v>0</v>
      </c>
      <c r="J10" s="1084">
        <v>24022.022251000002</v>
      </c>
      <c r="K10" s="1085">
        <v>0.59434773058333357</v>
      </c>
      <c r="L10" s="1052">
        <v>0.83</v>
      </c>
      <c r="M10" s="1052" t="s">
        <v>29</v>
      </c>
      <c r="N10" s="1088">
        <v>0.71608160311245006</v>
      </c>
      <c r="O10" s="1046">
        <v>16395.432068919996</v>
      </c>
      <c r="P10" s="1046">
        <v>18719.588683850001</v>
      </c>
      <c r="Q10" s="1087">
        <v>0.46315605470045484</v>
      </c>
      <c r="R10" s="76">
        <v>0.43</v>
      </c>
      <c r="S10" s="73" t="s">
        <v>83</v>
      </c>
      <c r="T10" s="756">
        <v>1.0771071039545461</v>
      </c>
      <c r="U10" s="292" t="e">
        <v>#REF!</v>
      </c>
    </row>
    <row r="11" spans="1:21" s="106" customFormat="1" ht="34.5" customHeight="1" x14ac:dyDescent="0.3">
      <c r="A11" s="554" t="s">
        <v>474</v>
      </c>
      <c r="B11" s="1084">
        <v>1500</v>
      </c>
      <c r="C11" s="1084">
        <v>1500</v>
      </c>
      <c r="D11" s="1084"/>
      <c r="E11" s="1084">
        <v>112.33008100000001</v>
      </c>
      <c r="F11" s="1084">
        <v>1387.6699189999999</v>
      </c>
      <c r="G11" s="1084">
        <v>1181.6674459999999</v>
      </c>
      <c r="H11" s="1051">
        <v>0.85154792924498057</v>
      </c>
      <c r="I11" s="1084">
        <v>206.00247300000001</v>
      </c>
      <c r="J11" s="1084">
        <v>1117.1241150000001</v>
      </c>
      <c r="K11" s="1085">
        <v>0.80503590926366408</v>
      </c>
      <c r="L11" s="1052">
        <v>0.83</v>
      </c>
      <c r="M11" s="1052" t="s">
        <v>29</v>
      </c>
      <c r="N11" s="1088">
        <v>0.96992278224537842</v>
      </c>
      <c r="O11" s="1046"/>
      <c r="P11" s="1046">
        <v>798.04014800000004</v>
      </c>
      <c r="Q11" s="1087">
        <v>0.5750936422799261</v>
      </c>
      <c r="R11" s="76"/>
      <c r="S11" s="73" t="s">
        <v>85</v>
      </c>
      <c r="T11" s="340"/>
      <c r="U11" s="292"/>
    </row>
    <row r="12" spans="1:21" s="106" customFormat="1" ht="42" customHeight="1" x14ac:dyDescent="0.3">
      <c r="A12" s="554" t="s">
        <v>260</v>
      </c>
      <c r="B12" s="1084">
        <v>89163.056446999995</v>
      </c>
      <c r="C12" s="1084">
        <v>89163.056446999995</v>
      </c>
      <c r="D12" s="1084">
        <v>0</v>
      </c>
      <c r="E12" s="1084">
        <v>133.85098417</v>
      </c>
      <c r="F12" s="1084">
        <v>89029.205462829996</v>
      </c>
      <c r="G12" s="1084">
        <v>88928.687885720006</v>
      </c>
      <c r="H12" s="1051">
        <v>0.99887095951730187</v>
      </c>
      <c r="I12" s="1084">
        <v>100.51757710998936</v>
      </c>
      <c r="J12" s="1084">
        <v>41675.953808310005</v>
      </c>
      <c r="K12" s="1051">
        <v>0.46811553120857469</v>
      </c>
      <c r="L12" s="1052">
        <v>0.83</v>
      </c>
      <c r="M12" s="1053" t="s">
        <v>85</v>
      </c>
      <c r="N12" s="1059">
        <v>0.5639946159139454</v>
      </c>
      <c r="O12" s="1046">
        <v>47252.734077410001</v>
      </c>
      <c r="P12" s="1046">
        <v>28448.16456786</v>
      </c>
      <c r="Q12" s="1056">
        <v>0.31953744189862737</v>
      </c>
      <c r="R12" s="76">
        <v>0.43</v>
      </c>
      <c r="S12" s="73" t="s">
        <v>29</v>
      </c>
      <c r="T12" s="1043">
        <v>0.74311032999680782</v>
      </c>
      <c r="U12" s="292" t="e">
        <v>#REF!</v>
      </c>
    </row>
    <row r="13" spans="1:21" s="106" customFormat="1" ht="42" customHeight="1" x14ac:dyDescent="0.3">
      <c r="A13" s="554" t="s">
        <v>290</v>
      </c>
      <c r="B13" s="1084">
        <v>3384</v>
      </c>
      <c r="C13" s="1084">
        <v>3384</v>
      </c>
      <c r="D13" s="1084" t="e">
        <v>#REF!</v>
      </c>
      <c r="E13" s="1089">
        <v>222.00766199999998</v>
      </c>
      <c r="F13" s="1084">
        <v>3161.992338</v>
      </c>
      <c r="G13" s="1084">
        <v>3161.992338</v>
      </c>
      <c r="H13" s="1051">
        <v>1</v>
      </c>
      <c r="I13" s="1084">
        <v>0</v>
      </c>
      <c r="J13" s="1084">
        <v>2740.0665609999996</v>
      </c>
      <c r="K13" s="1051">
        <v>0.86656331455032121</v>
      </c>
      <c r="L13" s="1052">
        <v>0.83</v>
      </c>
      <c r="M13" s="1052" t="s">
        <v>83</v>
      </c>
      <c r="N13" s="1436">
        <v>1.0440521862052063</v>
      </c>
      <c r="O13" s="1046">
        <v>421.92577700000038</v>
      </c>
      <c r="P13" s="1046">
        <v>1750.792661</v>
      </c>
      <c r="Q13" s="1056">
        <v>0.55369921045014248</v>
      </c>
      <c r="R13" s="76">
        <v>0.43</v>
      </c>
      <c r="S13" s="73" t="s">
        <v>83</v>
      </c>
      <c r="T13" s="1047">
        <v>1.2876725824421917</v>
      </c>
      <c r="U13" s="292" t="e">
        <v>#REF!</v>
      </c>
    </row>
    <row r="14" spans="1:21" s="106" customFormat="1" ht="54" customHeight="1" x14ac:dyDescent="0.3">
      <c r="A14" s="554" t="s">
        <v>484</v>
      </c>
      <c r="B14" s="1084">
        <v>14000</v>
      </c>
      <c r="C14" s="1084">
        <v>14000</v>
      </c>
      <c r="D14" s="1089" t="e">
        <v>#REF!</v>
      </c>
      <c r="E14" s="1089">
        <v>6025.7105904999999</v>
      </c>
      <c r="F14" s="1084">
        <v>7974.2894095000001</v>
      </c>
      <c r="G14" s="1084">
        <v>7925.7816794999999</v>
      </c>
      <c r="H14" s="1051">
        <v>0.99391698400835415</v>
      </c>
      <c r="I14" s="1084">
        <v>48.507730000000265</v>
      </c>
      <c r="J14" s="1084">
        <v>7755.3314630000004</v>
      </c>
      <c r="K14" s="1051">
        <v>0.97254201155037734</v>
      </c>
      <c r="L14" s="1052">
        <v>0.83</v>
      </c>
      <c r="M14" s="1053" t="s">
        <v>83</v>
      </c>
      <c r="N14" s="1075">
        <v>1.1717373633137076</v>
      </c>
      <c r="O14" s="1046">
        <v>170.45021649999944</v>
      </c>
      <c r="P14" s="1046">
        <v>6213.0708064300006</v>
      </c>
      <c r="Q14" s="1056">
        <v>0.77913786261985807</v>
      </c>
      <c r="R14" s="76">
        <v>0.43</v>
      </c>
      <c r="S14" s="73" t="s">
        <v>83</v>
      </c>
      <c r="T14" s="1047">
        <v>1.8119485177206003</v>
      </c>
      <c r="U14" s="292" t="e">
        <v>#REF!</v>
      </c>
    </row>
    <row r="15" spans="1:21" s="106" customFormat="1" ht="42" hidden="1" customHeight="1" x14ac:dyDescent="0.3">
      <c r="A15" s="333" t="s">
        <v>234</v>
      </c>
      <c r="B15" s="1061">
        <v>369921.28716100001</v>
      </c>
      <c r="C15" s="1061">
        <v>371725.28716100001</v>
      </c>
      <c r="D15" s="1074" t="e">
        <v>#REF!</v>
      </c>
      <c r="E15" s="1074">
        <v>91930.641736940001</v>
      </c>
      <c r="F15" s="1061">
        <v>279794.64542406</v>
      </c>
      <c r="G15" s="1061">
        <v>279368.09446595004</v>
      </c>
      <c r="H15" s="1063">
        <v>0.99847548562817035</v>
      </c>
      <c r="I15" s="1061">
        <v>426.55095810996136</v>
      </c>
      <c r="J15" s="1061">
        <v>130812.13791783999</v>
      </c>
      <c r="K15" s="1064">
        <v>0.46752909699032874</v>
      </c>
      <c r="L15" s="1064">
        <v>0.83</v>
      </c>
      <c r="M15" s="1067" t="s">
        <v>29</v>
      </c>
      <c r="N15" s="1059">
        <v>0.5632880686630467</v>
      </c>
      <c r="O15" s="1061">
        <v>148555.95654811006</v>
      </c>
      <c r="P15" s="1062">
        <v>82954.42270178</v>
      </c>
      <c r="Q15" s="1067">
        <v>0.29648323889849043</v>
      </c>
      <c r="R15" s="334">
        <v>0.43</v>
      </c>
      <c r="S15" s="334" t="s">
        <v>85</v>
      </c>
      <c r="T15" s="340">
        <v>0.68949590441509401</v>
      </c>
      <c r="U15" s="356" t="e">
        <v>#REF!</v>
      </c>
    </row>
    <row r="16" spans="1:21" s="106" customFormat="1" ht="57" hidden="1" customHeight="1" x14ac:dyDescent="0.3">
      <c r="A16" s="332" t="s">
        <v>286</v>
      </c>
      <c r="B16" s="1084">
        <v>0</v>
      </c>
      <c r="C16" s="1084">
        <v>0</v>
      </c>
      <c r="D16" s="1090" t="e">
        <v>#REF!</v>
      </c>
      <c r="E16" s="1090">
        <v>0</v>
      </c>
      <c r="F16" s="1090">
        <v>0</v>
      </c>
      <c r="G16" s="1090">
        <v>0</v>
      </c>
      <c r="H16" s="1051">
        <v>0</v>
      </c>
      <c r="I16" s="1090">
        <v>0</v>
      </c>
      <c r="J16" s="1084">
        <v>0</v>
      </c>
      <c r="K16" s="1051">
        <v>0</v>
      </c>
      <c r="L16" s="1052">
        <v>0.83</v>
      </c>
      <c r="M16" s="1053" t="s">
        <v>85</v>
      </c>
      <c r="N16" s="1059">
        <v>0</v>
      </c>
      <c r="O16" s="1046">
        <v>0</v>
      </c>
      <c r="P16" s="1046">
        <v>0</v>
      </c>
      <c r="Q16" s="1056">
        <v>0</v>
      </c>
      <c r="R16" s="338">
        <v>0.43</v>
      </c>
      <c r="S16" s="339" t="s">
        <v>85</v>
      </c>
      <c r="T16" s="539">
        <v>0</v>
      </c>
      <c r="U16" s="292">
        <v>0</v>
      </c>
    </row>
    <row r="17" spans="1:21" s="106" customFormat="1" ht="59.25" hidden="1" customHeight="1" thickBot="1" x14ac:dyDescent="0.3">
      <c r="A17" s="332" t="s">
        <v>287</v>
      </c>
      <c r="B17" s="1084">
        <v>0</v>
      </c>
      <c r="C17" s="1084">
        <v>0</v>
      </c>
      <c r="D17" s="1090" t="e">
        <v>#REF!</v>
      </c>
      <c r="E17" s="1090">
        <v>0</v>
      </c>
      <c r="F17" s="1084">
        <v>0</v>
      </c>
      <c r="G17" s="1084">
        <v>0</v>
      </c>
      <c r="H17" s="1051">
        <v>0</v>
      </c>
      <c r="I17" s="1084">
        <v>0</v>
      </c>
      <c r="J17" s="1084">
        <v>0</v>
      </c>
      <c r="K17" s="1051">
        <v>0</v>
      </c>
      <c r="L17" s="1052">
        <v>0.83</v>
      </c>
      <c r="M17" s="1053" t="s">
        <v>85</v>
      </c>
      <c r="N17" s="1059">
        <v>0</v>
      </c>
      <c r="O17" s="1046">
        <v>0</v>
      </c>
      <c r="P17" s="1046">
        <v>0</v>
      </c>
      <c r="Q17" s="1056">
        <v>0</v>
      </c>
      <c r="R17" s="313">
        <v>0.43</v>
      </c>
      <c r="S17" s="287" t="s">
        <v>85</v>
      </c>
      <c r="T17" s="548">
        <v>0</v>
      </c>
      <c r="U17" s="292">
        <v>0</v>
      </c>
    </row>
    <row r="18" spans="1:21" s="107" customFormat="1" ht="33.75" hidden="1" customHeight="1" thickBot="1" x14ac:dyDescent="0.4">
      <c r="A18" s="343" t="s">
        <v>321</v>
      </c>
      <c r="B18" s="1091">
        <v>0</v>
      </c>
      <c r="C18" s="1091">
        <v>0</v>
      </c>
      <c r="D18" s="1091" t="e">
        <v>#REF!</v>
      </c>
      <c r="E18" s="1091">
        <v>0</v>
      </c>
      <c r="F18" s="1091">
        <v>0</v>
      </c>
      <c r="G18" s="1091">
        <v>0</v>
      </c>
      <c r="H18" s="1092">
        <v>0</v>
      </c>
      <c r="I18" s="1091">
        <v>0</v>
      </c>
      <c r="J18" s="1091">
        <v>0</v>
      </c>
      <c r="K18" s="1092">
        <v>0</v>
      </c>
      <c r="L18" s="1093">
        <v>0.83</v>
      </c>
      <c r="M18" s="1094" t="s">
        <v>85</v>
      </c>
      <c r="N18" s="1095">
        <v>0</v>
      </c>
      <c r="O18" s="1096">
        <v>0</v>
      </c>
      <c r="P18" s="1096">
        <v>0</v>
      </c>
      <c r="Q18" s="1094">
        <v>0</v>
      </c>
      <c r="R18" s="344">
        <v>0.43</v>
      </c>
      <c r="S18" s="344" t="s">
        <v>85</v>
      </c>
      <c r="T18" s="549">
        <v>0</v>
      </c>
      <c r="U18" s="356">
        <v>0</v>
      </c>
    </row>
    <row r="19" spans="1:21" s="107" customFormat="1" ht="34.5" customHeight="1" thickBot="1" x14ac:dyDescent="0.4">
      <c r="A19" s="337" t="s">
        <v>66</v>
      </c>
      <c r="B19" s="1097">
        <v>369921.28716100001</v>
      </c>
      <c r="C19" s="1098">
        <v>371725.28716100001</v>
      </c>
      <c r="D19" s="1097" t="e">
        <v>#REF!</v>
      </c>
      <c r="E19" s="1097">
        <v>91930.641736940001</v>
      </c>
      <c r="F19" s="1078">
        <v>279794.64542406</v>
      </c>
      <c r="G19" s="1098">
        <v>279368.09446595004</v>
      </c>
      <c r="H19" s="1079">
        <v>0.99847548562817035</v>
      </c>
      <c r="I19" s="1078">
        <v>426.55095810996136</v>
      </c>
      <c r="J19" s="1078">
        <v>130812.13791783999</v>
      </c>
      <c r="K19" s="1080">
        <v>0.46752909699032874</v>
      </c>
      <c r="L19" s="1080">
        <v>0.83</v>
      </c>
      <c r="M19" s="1081" t="s">
        <v>85</v>
      </c>
      <c r="N19" s="1099">
        <v>0.5632880686630467</v>
      </c>
      <c r="O19" s="1078">
        <v>148555.95654811006</v>
      </c>
      <c r="P19" s="1083">
        <v>82954.42270178</v>
      </c>
      <c r="Q19" s="1081">
        <v>0.29648323889849043</v>
      </c>
      <c r="R19" s="345">
        <v>0.43</v>
      </c>
      <c r="S19" s="345" t="s">
        <v>85</v>
      </c>
      <c r="T19" s="325">
        <v>0.68949590441509401</v>
      </c>
      <c r="U19" s="357" t="e">
        <v>#REF!</v>
      </c>
    </row>
    <row r="20" spans="1:21" ht="25.5" customHeight="1" x14ac:dyDescent="0.35">
      <c r="A20" s="72" t="s">
        <v>674</v>
      </c>
      <c r="B20" s="72"/>
      <c r="C20" s="322"/>
      <c r="D20" s="322"/>
      <c r="E20" s="322"/>
      <c r="F20" s="218"/>
      <c r="G20" s="218"/>
      <c r="H20" s="209"/>
      <c r="I20" s="209"/>
      <c r="J20" s="72"/>
      <c r="K20" s="72"/>
      <c r="L20" s="72"/>
      <c r="M20" s="72"/>
      <c r="N20" s="72"/>
      <c r="O20" s="72"/>
      <c r="P20" s="72"/>
      <c r="Q20" s="72"/>
      <c r="R20" s="72"/>
      <c r="S20" s="72"/>
      <c r="T20" s="72"/>
      <c r="U20" s="72"/>
    </row>
    <row r="21" spans="1:21" ht="21" customHeight="1" x14ac:dyDescent="0.35">
      <c r="A21" s="289" t="s">
        <v>341</v>
      </c>
      <c r="B21" s="72"/>
      <c r="C21" s="72"/>
      <c r="D21" s="72"/>
      <c r="E21" s="72"/>
      <c r="F21" s="218"/>
      <c r="G21" s="72"/>
      <c r="H21" s="209"/>
      <c r="I21" s="209"/>
      <c r="J21" s="72"/>
      <c r="K21" s="72"/>
      <c r="L21" s="72"/>
      <c r="M21" s="72"/>
      <c r="N21" s="72"/>
      <c r="O21" s="72"/>
      <c r="P21" s="72"/>
      <c r="Q21" s="72"/>
      <c r="R21" s="72"/>
      <c r="S21" s="72"/>
      <c r="T21" s="72"/>
      <c r="U21" s="72"/>
    </row>
    <row r="22" spans="1:21" ht="30.75" customHeight="1" thickBot="1" x14ac:dyDescent="0.3">
      <c r="A22" s="1313" t="s">
        <v>345</v>
      </c>
      <c r="B22" s="1314"/>
      <c r="C22" s="1314"/>
      <c r="D22" s="1314"/>
      <c r="E22" s="1314"/>
      <c r="F22" s="1314"/>
      <c r="G22" s="1314"/>
      <c r="H22" s="1314"/>
      <c r="I22" s="1314"/>
      <c r="J22" s="1314"/>
      <c r="K22" s="1314"/>
      <c r="L22" s="1314"/>
      <c r="M22" s="1314"/>
      <c r="N22" s="1314"/>
      <c r="O22" s="1314"/>
      <c r="P22" s="1314"/>
      <c r="Q22" s="1314"/>
      <c r="R22" s="1314"/>
      <c r="S22" s="1314"/>
      <c r="T22" s="1314"/>
      <c r="U22" s="1314"/>
    </row>
    <row r="23" spans="1:21" ht="42.75" customHeight="1" x14ac:dyDescent="0.25">
      <c r="A23" s="341" t="s">
        <v>60</v>
      </c>
      <c r="B23" s="341" t="s">
        <v>90</v>
      </c>
      <c r="C23" s="341" t="s">
        <v>149</v>
      </c>
      <c r="D23" s="341" t="s">
        <v>465</v>
      </c>
      <c r="E23" s="448" t="s">
        <v>92</v>
      </c>
      <c r="F23" s="448" t="s">
        <v>477</v>
      </c>
      <c r="G23" s="341" t="s">
        <v>24</v>
      </c>
      <c r="H23" s="341" t="s">
        <v>317</v>
      </c>
      <c r="I23" s="341" t="s">
        <v>39</v>
      </c>
      <c r="J23" s="341" t="s">
        <v>25</v>
      </c>
      <c r="K23" s="341" t="s">
        <v>191</v>
      </c>
      <c r="L23" s="342" t="s">
        <v>340</v>
      </c>
      <c r="M23" s="1299" t="s">
        <v>154</v>
      </c>
      <c r="N23" s="1299"/>
      <c r="O23" s="341" t="s">
        <v>153</v>
      </c>
      <c r="P23" s="341" t="s">
        <v>76</v>
      </c>
      <c r="Q23" s="341" t="s">
        <v>192</v>
      </c>
      <c r="R23" s="341" t="s">
        <v>155</v>
      </c>
      <c r="S23" s="1315" t="s">
        <v>156</v>
      </c>
      <c r="T23" s="1316"/>
      <c r="U23" s="341" t="s">
        <v>28</v>
      </c>
    </row>
    <row r="24" spans="1:21" ht="42.75" customHeight="1" x14ac:dyDescent="0.25">
      <c r="A24" s="332" t="s">
        <v>357</v>
      </c>
      <c r="B24" s="1046">
        <v>768555</v>
      </c>
      <c r="C24" s="1049">
        <v>768555</v>
      </c>
      <c r="D24" s="1046" t="e">
        <v>#REF!</v>
      </c>
      <c r="E24" s="1046">
        <v>149.369843</v>
      </c>
      <c r="F24" s="1046">
        <v>768405.63015700004</v>
      </c>
      <c r="G24" s="1046">
        <v>768405.63015700004</v>
      </c>
      <c r="H24" s="1051">
        <v>1</v>
      </c>
      <c r="I24" s="1046">
        <v>0</v>
      </c>
      <c r="J24" s="1046">
        <v>738739.06002503005</v>
      </c>
      <c r="K24" s="1051">
        <v>0.96139204481634455</v>
      </c>
      <c r="L24" s="1052">
        <v>0.83</v>
      </c>
      <c r="M24" s="1053" t="s">
        <v>83</v>
      </c>
      <c r="N24" s="1075">
        <v>1.1583036684534271</v>
      </c>
      <c r="O24" s="1046">
        <v>29666.570131969987</v>
      </c>
      <c r="P24" s="1046">
        <v>81068.729621999999</v>
      </c>
      <c r="Q24" s="1076">
        <v>0.10550251903468758</v>
      </c>
      <c r="R24" s="76">
        <v>0.43</v>
      </c>
      <c r="S24" s="76" t="s">
        <v>85</v>
      </c>
      <c r="T24" s="548">
        <v>0.245354695429506</v>
      </c>
      <c r="U24" s="292" t="e">
        <v>#REF!</v>
      </c>
    </row>
    <row r="25" spans="1:21" ht="59.25" customHeight="1" x14ac:dyDescent="0.25">
      <c r="A25" s="332" t="s">
        <v>289</v>
      </c>
      <c r="B25" s="1046">
        <v>95690</v>
      </c>
      <c r="C25" s="1049">
        <v>93953</v>
      </c>
      <c r="D25" s="1046" t="e">
        <v>#REF!</v>
      </c>
      <c r="E25" s="1046">
        <v>48517.331937969997</v>
      </c>
      <c r="F25" s="1046">
        <v>45435.668062030003</v>
      </c>
      <c r="G25" s="1046">
        <v>45435.668062030003</v>
      </c>
      <c r="H25" s="1051">
        <v>1</v>
      </c>
      <c r="I25" s="1046">
        <v>0</v>
      </c>
      <c r="J25" s="1046">
        <v>28932.121525330003</v>
      </c>
      <c r="K25" s="1051">
        <v>0.63677112628411425</v>
      </c>
      <c r="L25" s="1052">
        <v>0.83</v>
      </c>
      <c r="M25" s="1053" t="s">
        <v>29</v>
      </c>
      <c r="N25" s="1437">
        <v>0.76719412805314979</v>
      </c>
      <c r="O25" s="1046">
        <v>16503.5465367</v>
      </c>
      <c r="P25" s="1046">
        <v>21399.99975503</v>
      </c>
      <c r="Q25" s="1076">
        <v>0.47099560032470833</v>
      </c>
      <c r="R25" s="76">
        <v>0.43</v>
      </c>
      <c r="S25" s="76" t="s">
        <v>83</v>
      </c>
      <c r="T25" s="756">
        <v>1.0953386054062983</v>
      </c>
      <c r="U25" s="292" t="e">
        <v>#REF!</v>
      </c>
    </row>
    <row r="26" spans="1:21" s="106" customFormat="1" ht="63.75" customHeight="1" x14ac:dyDescent="0.3">
      <c r="A26" s="332" t="s">
        <v>355</v>
      </c>
      <c r="B26" s="1046">
        <v>22822.518</v>
      </c>
      <c r="C26" s="1049">
        <v>22822.518</v>
      </c>
      <c r="D26" s="1046" t="e">
        <v>#REF!</v>
      </c>
      <c r="E26" s="1046">
        <v>1372.8692234999999</v>
      </c>
      <c r="F26" s="1046">
        <v>21449.648776499998</v>
      </c>
      <c r="G26" s="1046">
        <v>21449.648776499998</v>
      </c>
      <c r="H26" s="1051">
        <v>1</v>
      </c>
      <c r="I26" s="1046">
        <v>0</v>
      </c>
      <c r="J26" s="1046">
        <v>19227.434722999998</v>
      </c>
      <c r="K26" s="1051">
        <v>0.89639858085067414</v>
      </c>
      <c r="L26" s="1052">
        <v>0.83</v>
      </c>
      <c r="M26" s="1053" t="s">
        <v>83</v>
      </c>
      <c r="N26" s="1077">
        <v>1.0799982901815353</v>
      </c>
      <c r="O26" s="1046">
        <v>2222.2140534999999</v>
      </c>
      <c r="P26" s="1046">
        <v>13578.27065486</v>
      </c>
      <c r="Q26" s="1056">
        <v>0.63302997621742907</v>
      </c>
      <c r="R26" s="76">
        <v>0.43</v>
      </c>
      <c r="S26" s="76" t="s">
        <v>83</v>
      </c>
      <c r="T26" s="756">
        <v>1.47216273538937</v>
      </c>
      <c r="U26" s="292" t="e">
        <v>#REF!</v>
      </c>
    </row>
    <row r="27" spans="1:21" s="106" customFormat="1" ht="99.75" customHeight="1" x14ac:dyDescent="0.3">
      <c r="A27" s="332" t="s">
        <v>356</v>
      </c>
      <c r="B27" s="1046">
        <v>31007</v>
      </c>
      <c r="C27" s="1049">
        <v>30218</v>
      </c>
      <c r="D27" s="1046" t="e">
        <v>#REF!</v>
      </c>
      <c r="E27" s="1046">
        <v>9084.1450230000009</v>
      </c>
      <c r="F27" s="1046">
        <v>21133.854976999999</v>
      </c>
      <c r="G27" s="1046">
        <v>20784.921998000002</v>
      </c>
      <c r="H27" s="1051">
        <v>0.9834893832961501</v>
      </c>
      <c r="I27" s="1046">
        <v>348.93297899999743</v>
      </c>
      <c r="J27" s="1046">
        <v>13822.667798999999</v>
      </c>
      <c r="K27" s="1051">
        <v>0.65405330991639843</v>
      </c>
      <c r="L27" s="1052">
        <v>0.83</v>
      </c>
      <c r="M27" s="1053" t="s">
        <v>29</v>
      </c>
      <c r="N27" s="1437">
        <v>0.78801603604385362</v>
      </c>
      <c r="O27" s="1046">
        <v>6962.2541990000027</v>
      </c>
      <c r="P27" s="1046">
        <v>9947.8803212900002</v>
      </c>
      <c r="Q27" s="1056">
        <v>0.47070827031397211</v>
      </c>
      <c r="R27" s="76">
        <v>0.43</v>
      </c>
      <c r="S27" s="76" t="s">
        <v>83</v>
      </c>
      <c r="T27" s="756">
        <v>1.094670396079005</v>
      </c>
      <c r="U27" s="292" t="e">
        <v>#REF!</v>
      </c>
    </row>
    <row r="28" spans="1:21" s="106" customFormat="1" ht="42" customHeight="1" x14ac:dyDescent="0.3">
      <c r="A28" s="332" t="s">
        <v>325</v>
      </c>
      <c r="B28" s="1046">
        <v>3000</v>
      </c>
      <c r="C28" s="1049">
        <v>3000</v>
      </c>
      <c r="D28" s="1046" t="e">
        <v>#REF!</v>
      </c>
      <c r="E28" s="1046">
        <v>261.04763500000001</v>
      </c>
      <c r="F28" s="1046">
        <v>2738.9523650000001</v>
      </c>
      <c r="G28" s="1046">
        <v>2738.9523650000001</v>
      </c>
      <c r="H28" s="1051">
        <v>1</v>
      </c>
      <c r="I28" s="1046">
        <v>0</v>
      </c>
      <c r="J28" s="1046">
        <v>2614.1967890000001</v>
      </c>
      <c r="K28" s="1051">
        <v>0.95445135242430545</v>
      </c>
      <c r="L28" s="1052">
        <v>0.83</v>
      </c>
      <c r="M28" s="1053" t="s">
        <v>83</v>
      </c>
      <c r="N28" s="1077">
        <v>1.1499413884630187</v>
      </c>
      <c r="O28" s="1046">
        <v>124.75557600000002</v>
      </c>
      <c r="P28" s="1046">
        <v>1584.177244</v>
      </c>
      <c r="Q28" s="1056">
        <v>0.57838802318856686</v>
      </c>
      <c r="R28" s="76">
        <v>0.43</v>
      </c>
      <c r="S28" s="73" t="s">
        <v>83</v>
      </c>
      <c r="T28" s="756">
        <v>1.345088426019923</v>
      </c>
      <c r="U28" s="292" t="e">
        <v>#REF!</v>
      </c>
    </row>
    <row r="29" spans="1:21" s="106" customFormat="1" ht="42" customHeight="1" x14ac:dyDescent="0.3">
      <c r="A29" s="337" t="s">
        <v>66</v>
      </c>
      <c r="B29" s="1078">
        <v>921074.51800000004</v>
      </c>
      <c r="C29" s="1078">
        <v>918548.51800000004</v>
      </c>
      <c r="D29" s="1078" t="e">
        <v>#REF!</v>
      </c>
      <c r="E29" s="1078">
        <v>59384.763662470003</v>
      </c>
      <c r="F29" s="1078">
        <v>859163.75433753012</v>
      </c>
      <c r="G29" s="1078">
        <v>858814.82135853008</v>
      </c>
      <c r="H29" s="1079">
        <v>0.99959386906484538</v>
      </c>
      <c r="I29" s="1078">
        <v>348.93297900003381</v>
      </c>
      <c r="J29" s="1078">
        <v>803335.48086136009</v>
      </c>
      <c r="K29" s="1080">
        <v>0.93502021798019497</v>
      </c>
      <c r="L29" s="1080">
        <v>0.83</v>
      </c>
      <c r="M29" s="1081" t="s">
        <v>83</v>
      </c>
      <c r="N29" s="1082">
        <v>1.1265303831086686</v>
      </c>
      <c r="O29" s="1078">
        <v>55479.340497169993</v>
      </c>
      <c r="P29" s="1083">
        <v>127579.05759718</v>
      </c>
      <c r="Q29" s="1081">
        <v>0.14849213197494762</v>
      </c>
      <c r="R29" s="345">
        <v>0.43</v>
      </c>
      <c r="S29" s="345" t="s">
        <v>85</v>
      </c>
      <c r="T29" s="340">
        <v>0.3453305394766224</v>
      </c>
      <c r="U29" s="357" t="e">
        <v>#REF!</v>
      </c>
    </row>
    <row r="30" spans="1:21" ht="30.75" customHeight="1" x14ac:dyDescent="0.25">
      <c r="A30" s="1309" t="s">
        <v>674</v>
      </c>
      <c r="B30" s="1309"/>
      <c r="C30" s="1309"/>
      <c r="D30" s="1309"/>
      <c r="E30" s="1309"/>
      <c r="F30" s="1309"/>
      <c r="G30" s="1309"/>
      <c r="H30" s="1309"/>
      <c r="I30" s="1309"/>
      <c r="J30" s="1309"/>
      <c r="K30" s="1309"/>
      <c r="L30" s="1309"/>
      <c r="M30" s="1309"/>
      <c r="N30" s="1309"/>
      <c r="O30" s="1309"/>
      <c r="P30" s="1309"/>
      <c r="Q30" s="1309"/>
      <c r="R30" s="288"/>
      <c r="S30" s="288"/>
      <c r="T30" s="288"/>
    </row>
    <row r="31" spans="1:21" ht="27" customHeight="1" x14ac:dyDescent="0.35">
      <c r="A31" s="289" t="s">
        <v>341</v>
      </c>
      <c r="B31" s="72"/>
      <c r="C31" s="72"/>
      <c r="D31" s="72"/>
      <c r="E31" s="72"/>
      <c r="F31" s="290"/>
      <c r="G31" s="72"/>
      <c r="H31" s="209"/>
      <c r="I31" s="209"/>
      <c r="J31" s="322"/>
      <c r="K31" s="72"/>
      <c r="L31" s="72"/>
      <c r="M31" s="72"/>
      <c r="N31" s="72"/>
      <c r="O31" s="72"/>
      <c r="P31" s="322"/>
      <c r="Q31" s="72"/>
      <c r="R31" s="72"/>
      <c r="S31" s="72"/>
      <c r="T31" s="72"/>
      <c r="U31" s="72"/>
    </row>
    <row r="32" spans="1:21" ht="30" customHeight="1" thickBot="1" x14ac:dyDescent="0.3">
      <c r="A32" s="1306" t="s">
        <v>358</v>
      </c>
      <c r="B32" s="1307"/>
      <c r="C32" s="1307"/>
      <c r="D32" s="1307"/>
      <c r="E32" s="1307"/>
      <c r="F32" s="1307"/>
      <c r="G32" s="1307"/>
      <c r="H32" s="1307"/>
      <c r="I32" s="1307"/>
      <c r="J32" s="1307"/>
      <c r="K32" s="1307"/>
      <c r="L32" s="1307"/>
      <c r="M32" s="1307"/>
      <c r="N32" s="1307"/>
      <c r="O32" s="1307"/>
      <c r="P32" s="1307"/>
      <c r="Q32" s="1307"/>
      <c r="R32" s="1307"/>
      <c r="S32" s="1307"/>
      <c r="T32" s="1307"/>
      <c r="U32" s="1308"/>
    </row>
    <row r="33" spans="1:21" ht="66.75" customHeight="1" x14ac:dyDescent="0.25">
      <c r="A33" s="341" t="s">
        <v>60</v>
      </c>
      <c r="B33" s="341" t="s">
        <v>90</v>
      </c>
      <c r="C33" s="341" t="s">
        <v>149</v>
      </c>
      <c r="D33" s="341" t="s">
        <v>465</v>
      </c>
      <c r="E33" s="448" t="s">
        <v>92</v>
      </c>
      <c r="F33" s="448" t="s">
        <v>477</v>
      </c>
      <c r="G33" s="341" t="s">
        <v>24</v>
      </c>
      <c r="H33" s="341" t="s">
        <v>317</v>
      </c>
      <c r="I33" s="341" t="s">
        <v>39</v>
      </c>
      <c r="J33" s="341" t="s">
        <v>25</v>
      </c>
      <c r="K33" s="341" t="s">
        <v>191</v>
      </c>
      <c r="L33" s="342" t="s">
        <v>340</v>
      </c>
      <c r="M33" s="1299" t="s">
        <v>154</v>
      </c>
      <c r="N33" s="1299"/>
      <c r="O33" s="341" t="s">
        <v>153</v>
      </c>
      <c r="P33" s="341" t="s">
        <v>76</v>
      </c>
      <c r="Q33" s="341" t="s">
        <v>192</v>
      </c>
      <c r="R33" s="341" t="s">
        <v>155</v>
      </c>
      <c r="S33" s="1315" t="s">
        <v>156</v>
      </c>
      <c r="T33" s="1316"/>
      <c r="U33" s="341" t="s">
        <v>28</v>
      </c>
    </row>
    <row r="34" spans="1:21" s="106" customFormat="1" ht="39.75" customHeight="1" x14ac:dyDescent="0.3">
      <c r="A34" s="332" t="s">
        <v>293</v>
      </c>
      <c r="B34" s="1046">
        <v>5170.9739659999996</v>
      </c>
      <c r="C34" s="1049">
        <v>10779.973966</v>
      </c>
      <c r="D34" s="1046" t="e">
        <v>#REF!</v>
      </c>
      <c r="E34" s="1046">
        <v>139.03959784</v>
      </c>
      <c r="F34" s="1050">
        <v>10640.93436816</v>
      </c>
      <c r="G34" s="1046">
        <v>5006.0890281699994</v>
      </c>
      <c r="H34" s="1051">
        <v>0.47045577530759997</v>
      </c>
      <c r="I34" s="1046">
        <v>5634.8453399900009</v>
      </c>
      <c r="J34" s="1046">
        <v>4809.5436201699995</v>
      </c>
      <c r="K34" s="1051">
        <v>0.45198508455810088</v>
      </c>
      <c r="L34" s="1052">
        <v>0.83</v>
      </c>
      <c r="M34" s="1053" t="s">
        <v>85</v>
      </c>
      <c r="N34" s="1435">
        <v>0.54456034284108545</v>
      </c>
      <c r="O34" s="1055">
        <v>196.54540799999995</v>
      </c>
      <c r="P34" s="1046">
        <v>3905.2090182400002</v>
      </c>
      <c r="Q34" s="1056">
        <v>0.36699869420539222</v>
      </c>
      <c r="R34" s="453">
        <v>0.43</v>
      </c>
      <c r="S34" s="339" t="s">
        <v>29</v>
      </c>
      <c r="T34" s="1440">
        <v>0.85348533536137727</v>
      </c>
      <c r="U34" s="292" t="e">
        <v>#REF!</v>
      </c>
    </row>
    <row r="35" spans="1:21" s="106" customFormat="1" ht="39.75" customHeight="1" x14ac:dyDescent="0.3">
      <c r="A35" s="332" t="s">
        <v>437</v>
      </c>
      <c r="B35" s="1046">
        <v>7000</v>
      </c>
      <c r="C35" s="1049">
        <v>7000</v>
      </c>
      <c r="D35" s="1046" t="e">
        <v>#REF!</v>
      </c>
      <c r="E35" s="1046">
        <v>3773.9184210000003</v>
      </c>
      <c r="F35" s="1046">
        <v>3226.0815789999997</v>
      </c>
      <c r="G35" s="1046">
        <v>3226.0815789999997</v>
      </c>
      <c r="H35" s="1051">
        <v>1</v>
      </c>
      <c r="I35" s="1046">
        <v>0</v>
      </c>
      <c r="J35" s="1046">
        <v>3076.7716679999999</v>
      </c>
      <c r="K35" s="1051">
        <v>0.95371787496884008</v>
      </c>
      <c r="L35" s="1052">
        <v>0.83</v>
      </c>
      <c r="M35" s="1053" t="s">
        <v>83</v>
      </c>
      <c r="N35" s="1054">
        <v>1.1490576806853496</v>
      </c>
      <c r="O35" s="1055">
        <v>149.30991099999983</v>
      </c>
      <c r="P35" s="1046">
        <v>1838.1414809999999</v>
      </c>
      <c r="Q35" s="1056">
        <v>0.56977526326838124</v>
      </c>
      <c r="R35" s="453">
        <v>0.43</v>
      </c>
      <c r="S35" s="339" t="s">
        <v>83</v>
      </c>
      <c r="T35" s="1045">
        <v>1.3250587517869332</v>
      </c>
      <c r="U35" s="292" t="e">
        <v>#REF!</v>
      </c>
    </row>
    <row r="36" spans="1:21" s="106" customFormat="1" ht="21.75" x14ac:dyDescent="0.3">
      <c r="A36" s="332" t="s">
        <v>59</v>
      </c>
      <c r="B36" s="1046">
        <v>5000</v>
      </c>
      <c r="C36" s="1049">
        <v>5000</v>
      </c>
      <c r="D36" s="1046" t="e">
        <v>#REF!</v>
      </c>
      <c r="E36" s="1046">
        <v>164.19106044</v>
      </c>
      <c r="F36" s="1046">
        <v>4835.80893956</v>
      </c>
      <c r="G36" s="1046">
        <v>4835.80893956</v>
      </c>
      <c r="H36" s="1051">
        <v>1</v>
      </c>
      <c r="I36" s="1046">
        <v>0</v>
      </c>
      <c r="J36" s="1046">
        <v>4261.8265429999992</v>
      </c>
      <c r="K36" s="1051">
        <v>0.88130581589680712</v>
      </c>
      <c r="L36" s="1057">
        <v>0.83</v>
      </c>
      <c r="M36" s="1057" t="s">
        <v>83</v>
      </c>
      <c r="N36" s="1058">
        <v>1.0618142360202496</v>
      </c>
      <c r="O36" s="1055">
        <v>573.98239656000078</v>
      </c>
      <c r="P36" s="1046">
        <v>2720.461769</v>
      </c>
      <c r="Q36" s="1056">
        <v>0.56256601594510658</v>
      </c>
      <c r="R36" s="346">
        <v>0.43</v>
      </c>
      <c r="S36" s="76" t="s">
        <v>83</v>
      </c>
      <c r="T36" s="1045">
        <v>1.3082930603374572</v>
      </c>
      <c r="U36" s="292" t="e">
        <v>#REF!</v>
      </c>
    </row>
    <row r="37" spans="1:21" s="106" customFormat="1" ht="43.5" x14ac:dyDescent="0.3">
      <c r="A37" s="332" t="s">
        <v>350</v>
      </c>
      <c r="B37" s="1046">
        <v>15615.530199999999</v>
      </c>
      <c r="C37" s="1049">
        <v>15615.530199999999</v>
      </c>
      <c r="D37" s="1046" t="e">
        <v>#REF!</v>
      </c>
      <c r="E37" s="1046">
        <v>10374.0382345</v>
      </c>
      <c r="F37" s="1046">
        <v>5241.4919654999994</v>
      </c>
      <c r="G37" s="1046">
        <v>5241.4919655000003</v>
      </c>
      <c r="H37" s="1051">
        <v>1.0000000000000002</v>
      </c>
      <c r="I37" s="1046">
        <v>0</v>
      </c>
      <c r="J37" s="1046">
        <v>4170.3682630000003</v>
      </c>
      <c r="K37" s="1051">
        <v>0.79564526483103715</v>
      </c>
      <c r="L37" s="1052">
        <v>0.83</v>
      </c>
      <c r="M37" s="1053" t="s">
        <v>29</v>
      </c>
      <c r="N37" s="1438">
        <v>0.95860875280847857</v>
      </c>
      <c r="O37" s="1055">
        <v>1071.1237025</v>
      </c>
      <c r="P37" s="1046">
        <v>2718.1080430000002</v>
      </c>
      <c r="Q37" s="1056">
        <v>0.51857525698614948</v>
      </c>
      <c r="R37" s="346">
        <v>0.43</v>
      </c>
      <c r="S37" s="75" t="s">
        <v>83</v>
      </c>
      <c r="T37" s="756">
        <v>1.2059889697352313</v>
      </c>
      <c r="U37" s="292" t="e">
        <v>#REF!</v>
      </c>
    </row>
    <row r="38" spans="1:21" s="106" customFormat="1" ht="21.75" x14ac:dyDescent="0.3">
      <c r="A38" s="332" t="s">
        <v>464</v>
      </c>
      <c r="B38" s="1046">
        <v>3542.9</v>
      </c>
      <c r="C38" s="1049">
        <v>3542.9</v>
      </c>
      <c r="D38" s="1046" t="e">
        <v>#REF!</v>
      </c>
      <c r="E38" s="1046">
        <v>2261.8691450400001</v>
      </c>
      <c r="F38" s="1046">
        <v>1281.0308549599999</v>
      </c>
      <c r="G38" s="1046">
        <v>1281.0308549599999</v>
      </c>
      <c r="H38" s="1051">
        <v>0</v>
      </c>
      <c r="I38" s="1046">
        <v>0</v>
      </c>
      <c r="J38" s="1046">
        <v>104.66666667</v>
      </c>
      <c r="K38" s="1051">
        <v>0</v>
      </c>
      <c r="L38" s="1300" t="s">
        <v>63</v>
      </c>
      <c r="M38" s="1300" t="s">
        <v>336</v>
      </c>
      <c r="N38" s="1300"/>
      <c r="O38" s="1055">
        <v>1176.3641882899999</v>
      </c>
      <c r="P38" s="1046">
        <v>104.66666667</v>
      </c>
      <c r="Q38" s="1056">
        <v>0</v>
      </c>
      <c r="R38" s="1320" t="s">
        <v>63</v>
      </c>
      <c r="S38" s="1321">
        <v>2.8627749123745497E-2</v>
      </c>
      <c r="T38" s="1321">
        <v>2.8627749123745497E-2</v>
      </c>
      <c r="U38" s="292">
        <v>0</v>
      </c>
    </row>
    <row r="39" spans="1:21" s="107" customFormat="1" ht="24.75" x14ac:dyDescent="0.35">
      <c r="A39" s="333" t="s">
        <v>57</v>
      </c>
      <c r="B39" s="1060">
        <v>36329.404166</v>
      </c>
      <c r="C39" s="1061">
        <v>41938.404166</v>
      </c>
      <c r="D39" s="1062" t="e">
        <v>#REF!</v>
      </c>
      <c r="E39" s="1062">
        <v>16713.056458820003</v>
      </c>
      <c r="F39" s="1061">
        <v>25225.347707179997</v>
      </c>
      <c r="G39" s="1061">
        <v>19590.502367190002</v>
      </c>
      <c r="H39" s="1063">
        <v>0.77661971579538924</v>
      </c>
      <c r="I39" s="1061">
        <v>5634.8453399899954</v>
      </c>
      <c r="J39" s="1061">
        <v>16423.176760839997</v>
      </c>
      <c r="K39" s="1064">
        <v>0.65105848892482854</v>
      </c>
      <c r="L39" s="1064">
        <v>0.83</v>
      </c>
      <c r="M39" s="1065" t="s">
        <v>29</v>
      </c>
      <c r="N39" s="1439">
        <v>0.78440781798172121</v>
      </c>
      <c r="O39" s="1066">
        <v>3167.3256063500003</v>
      </c>
      <c r="P39" s="1062">
        <v>11286.586977910001</v>
      </c>
      <c r="Q39" s="1067">
        <v>0.44743038268199775</v>
      </c>
      <c r="R39" s="334">
        <v>0.43</v>
      </c>
      <c r="S39" s="75" t="s">
        <v>83</v>
      </c>
      <c r="T39" s="756">
        <v>1.0405357736790646</v>
      </c>
      <c r="U39" s="356" t="e">
        <v>#REF!</v>
      </c>
    </row>
    <row r="40" spans="1:21" ht="15" customHeight="1" x14ac:dyDescent="0.25">
      <c r="A40" s="1309" t="s">
        <v>674</v>
      </c>
      <c r="B40" s="1309"/>
      <c r="C40" s="1309"/>
      <c r="D40" s="1309"/>
      <c r="E40" s="1309"/>
      <c r="F40" s="1309"/>
      <c r="G40" s="1309"/>
      <c r="H40" s="1309"/>
      <c r="I40" s="1309"/>
      <c r="J40" s="1309"/>
      <c r="K40" s="1309"/>
      <c r="L40" s="1309"/>
      <c r="M40" s="1309"/>
      <c r="N40" s="1309"/>
      <c r="O40" s="1309"/>
      <c r="P40" s="1309"/>
      <c r="Q40" s="1309"/>
      <c r="R40" s="296"/>
      <c r="S40" s="296"/>
      <c r="T40" s="296"/>
    </row>
    <row r="41" spans="1:21" ht="27" customHeight="1" x14ac:dyDescent="0.35">
      <c r="A41" s="289" t="s">
        <v>341</v>
      </c>
      <c r="B41" s="72"/>
      <c r="C41" s="72"/>
      <c r="D41" s="72"/>
      <c r="E41" s="72"/>
      <c r="F41" s="290"/>
      <c r="G41" s="72"/>
      <c r="H41" s="209"/>
      <c r="I41" s="209"/>
      <c r="J41" s="72"/>
      <c r="K41" s="72"/>
      <c r="L41" s="72"/>
      <c r="M41" s="72"/>
      <c r="N41" s="72"/>
      <c r="O41" s="72"/>
      <c r="P41" s="72"/>
      <c r="Q41" s="72"/>
      <c r="R41" s="72"/>
      <c r="S41" s="72"/>
      <c r="T41" s="72"/>
      <c r="U41" s="72"/>
    </row>
    <row r="42" spans="1:21" ht="25.5" customHeight="1" thickBot="1" x14ac:dyDescent="0.3">
      <c r="A42" s="1306" t="s">
        <v>253</v>
      </c>
      <c r="B42" s="1307"/>
      <c r="C42" s="1307"/>
      <c r="D42" s="1307"/>
      <c r="E42" s="1307"/>
      <c r="F42" s="1307"/>
      <c r="G42" s="1307"/>
      <c r="H42" s="1307"/>
      <c r="I42" s="1307"/>
      <c r="J42" s="1307"/>
      <c r="K42" s="1307"/>
      <c r="L42" s="1307"/>
      <c r="M42" s="1307"/>
      <c r="N42" s="1307"/>
      <c r="O42" s="1307"/>
      <c r="P42" s="1307"/>
      <c r="Q42" s="1307"/>
      <c r="R42" s="1307"/>
      <c r="S42" s="1307"/>
      <c r="T42" s="1307"/>
      <c r="U42" s="1308"/>
    </row>
    <row r="43" spans="1:21" ht="42.75" customHeight="1" x14ac:dyDescent="0.25">
      <c r="A43" s="341" t="s">
        <v>60</v>
      </c>
      <c r="B43" s="341" t="s">
        <v>90</v>
      </c>
      <c r="C43" s="341" t="s">
        <v>149</v>
      </c>
      <c r="D43" s="341" t="s">
        <v>465</v>
      </c>
      <c r="E43" s="448" t="s">
        <v>92</v>
      </c>
      <c r="F43" s="448" t="s">
        <v>477</v>
      </c>
      <c r="G43" s="341" t="s">
        <v>24</v>
      </c>
      <c r="H43" s="341" t="s">
        <v>317</v>
      </c>
      <c r="I43" s="341" t="s">
        <v>39</v>
      </c>
      <c r="J43" s="341" t="s">
        <v>25</v>
      </c>
      <c r="K43" s="341" t="s">
        <v>191</v>
      </c>
      <c r="L43" s="342" t="s">
        <v>340</v>
      </c>
      <c r="M43" s="1299" t="s">
        <v>154</v>
      </c>
      <c r="N43" s="1299"/>
      <c r="O43" s="341" t="s">
        <v>153</v>
      </c>
      <c r="P43" s="341" t="s">
        <v>76</v>
      </c>
      <c r="Q43" s="341" t="s">
        <v>192</v>
      </c>
      <c r="R43" s="341" t="s">
        <v>155</v>
      </c>
      <c r="S43" s="1299" t="s">
        <v>156</v>
      </c>
      <c r="T43" s="1299"/>
      <c r="U43" s="341" t="s">
        <v>28</v>
      </c>
    </row>
    <row r="44" spans="1:21" s="106" customFormat="1" ht="28.5" customHeight="1" x14ac:dyDescent="0.3">
      <c r="A44" s="332" t="s">
        <v>58</v>
      </c>
      <c r="B44" s="1046">
        <v>485.56299999999999</v>
      </c>
      <c r="C44" s="1049">
        <v>780.56299999999999</v>
      </c>
      <c r="D44" s="1046" t="e">
        <v>#REF!</v>
      </c>
      <c r="E44" s="1046">
        <v>0</v>
      </c>
      <c r="F44" s="1046">
        <v>780.56299999999999</v>
      </c>
      <c r="G44" s="1046">
        <v>485.56380999999999</v>
      </c>
      <c r="H44" s="1051">
        <v>0.62206869913126805</v>
      </c>
      <c r="I44" s="1046">
        <v>294.99919</v>
      </c>
      <c r="J44" s="1046">
        <v>485.56380999999999</v>
      </c>
      <c r="K44" s="1051">
        <v>0.62206869913126805</v>
      </c>
      <c r="L44" s="1300" t="s">
        <v>63</v>
      </c>
      <c r="M44" s="1300"/>
      <c r="N44" s="1300"/>
      <c r="O44" s="1046">
        <v>0</v>
      </c>
      <c r="P44" s="1068">
        <v>485.56380999999999</v>
      </c>
      <c r="Q44" s="1056">
        <v>0.62206869913126805</v>
      </c>
      <c r="R44" s="1324" t="s">
        <v>63</v>
      </c>
      <c r="S44" s="1324"/>
      <c r="T44" s="1324"/>
      <c r="U44" s="292">
        <v>0</v>
      </c>
    </row>
    <row r="45" spans="1:21" s="106" customFormat="1" ht="43.5" x14ac:dyDescent="0.3">
      <c r="A45" s="332" t="s">
        <v>292</v>
      </c>
      <c r="B45" s="1046">
        <v>38438.917895999999</v>
      </c>
      <c r="C45" s="1049">
        <v>44602.917895999999</v>
      </c>
      <c r="D45" s="1046" t="e">
        <v>#REF!</v>
      </c>
      <c r="E45" s="1046">
        <v>0</v>
      </c>
      <c r="F45" s="1046">
        <v>44602.917895999999</v>
      </c>
      <c r="G45" s="1046">
        <v>39264.141533000002</v>
      </c>
      <c r="H45" s="1051">
        <v>0.88030432503433187</v>
      </c>
      <c r="I45" s="1046">
        <v>5338.7763629999972</v>
      </c>
      <c r="J45" s="1046">
        <v>31467.969444530001</v>
      </c>
      <c r="K45" s="1051">
        <v>0.70551369571612843</v>
      </c>
      <c r="L45" s="1300" t="s">
        <v>63</v>
      </c>
      <c r="M45" s="1300" t="s">
        <v>63</v>
      </c>
      <c r="N45" s="1300" t="s">
        <v>63</v>
      </c>
      <c r="O45" s="1046">
        <v>7796.1720884700007</v>
      </c>
      <c r="P45" s="1068">
        <v>11967.8633106</v>
      </c>
      <c r="Q45" s="1056">
        <v>0.26832018789679407</v>
      </c>
      <c r="R45" s="1302" t="s">
        <v>63</v>
      </c>
      <c r="S45" s="1302"/>
      <c r="T45" s="1302"/>
      <c r="U45" s="292" t="e">
        <v>#REF!</v>
      </c>
    </row>
    <row r="46" spans="1:21" s="106" customFormat="1" ht="40.5" customHeight="1" x14ac:dyDescent="0.3">
      <c r="A46" s="332" t="s">
        <v>252</v>
      </c>
      <c r="B46" s="1046">
        <v>53534.166264</v>
      </c>
      <c r="C46" s="1049">
        <v>54016.166264</v>
      </c>
      <c r="D46" s="1046" t="e">
        <v>#REF!</v>
      </c>
      <c r="E46" s="1046">
        <v>0</v>
      </c>
      <c r="F46" s="1046">
        <v>54016.166264</v>
      </c>
      <c r="G46" s="1046">
        <v>53162.941008990005</v>
      </c>
      <c r="H46" s="1051">
        <v>0.98420426116803772</v>
      </c>
      <c r="I46" s="1046">
        <v>853.22525500999473</v>
      </c>
      <c r="J46" s="1046">
        <v>30036.849416000001</v>
      </c>
      <c r="K46" s="1051">
        <v>0.55607147810522373</v>
      </c>
      <c r="L46" s="1300" t="s">
        <v>63</v>
      </c>
      <c r="M46" s="1300" t="s">
        <v>63</v>
      </c>
      <c r="N46" s="1300" t="s">
        <v>63</v>
      </c>
      <c r="O46" s="1046">
        <v>23126.091592990004</v>
      </c>
      <c r="P46" s="1068">
        <v>29393.840864999998</v>
      </c>
      <c r="Q46" s="1056">
        <v>0.54416747610964811</v>
      </c>
      <c r="R46" s="1303" t="s">
        <v>63</v>
      </c>
      <c r="S46" s="1304"/>
      <c r="T46" s="1305"/>
      <c r="U46" s="292" t="e">
        <v>#REF!</v>
      </c>
    </row>
    <row r="47" spans="1:21" s="107" customFormat="1" ht="24.75" x14ac:dyDescent="0.35">
      <c r="A47" s="333" t="s">
        <v>57</v>
      </c>
      <c r="B47" s="1060">
        <v>92458.647159999993</v>
      </c>
      <c r="C47" s="1061">
        <v>99399.647159999993</v>
      </c>
      <c r="D47" s="1062" t="e">
        <v>#REF!</v>
      </c>
      <c r="E47" s="1062">
        <v>0</v>
      </c>
      <c r="F47" s="1061">
        <v>99399.647159999993</v>
      </c>
      <c r="G47" s="1061">
        <v>92912.646351989999</v>
      </c>
      <c r="H47" s="1063">
        <v>0.93473819079490184</v>
      </c>
      <c r="I47" s="1061">
        <v>6487.0008080099942</v>
      </c>
      <c r="J47" s="1061">
        <v>61990.382670530002</v>
      </c>
      <c r="K47" s="1064">
        <v>0.62364791467263803</v>
      </c>
      <c r="L47" s="1319" t="s">
        <v>63</v>
      </c>
      <c r="M47" s="1319"/>
      <c r="N47" s="1319"/>
      <c r="O47" s="1061">
        <v>30922.263681460005</v>
      </c>
      <c r="P47" s="1069">
        <v>41847.267985599996</v>
      </c>
      <c r="Q47" s="1067">
        <v>0.42100016631085191</v>
      </c>
      <c r="R47" s="1301" t="s">
        <v>63</v>
      </c>
      <c r="S47" s="1301"/>
      <c r="T47" s="1301"/>
      <c r="U47" s="356" t="e">
        <v>#REF!</v>
      </c>
    </row>
    <row r="48" spans="1:21" ht="21" customHeight="1" x14ac:dyDescent="0.25">
      <c r="A48" s="1309" t="s">
        <v>674</v>
      </c>
      <c r="B48" s="1309"/>
      <c r="C48" s="1309"/>
      <c r="D48" s="1309"/>
      <c r="E48" s="1309"/>
      <c r="F48" s="1309"/>
      <c r="G48" s="1309"/>
      <c r="H48" s="1309"/>
      <c r="I48" s="1309"/>
      <c r="J48" s="1309"/>
      <c r="K48" s="1309"/>
      <c r="L48" s="1309"/>
      <c r="M48" s="1309"/>
      <c r="N48" s="1309"/>
      <c r="O48" s="1309"/>
      <c r="P48" s="1309"/>
      <c r="Q48" s="1309"/>
      <c r="R48" s="288"/>
      <c r="S48" s="288"/>
      <c r="T48" s="288"/>
    </row>
    <row r="49" spans="1:21" ht="18" customHeight="1" x14ac:dyDescent="0.35">
      <c r="B49" s="79"/>
      <c r="C49" s="79"/>
      <c r="D49" s="79"/>
      <c r="E49" s="79"/>
      <c r="F49" s="291"/>
      <c r="G49" s="79"/>
      <c r="H49" s="210"/>
      <c r="I49" s="210"/>
      <c r="J49" s="79"/>
      <c r="K49" s="79"/>
      <c r="L49" s="79"/>
      <c r="M49" s="79"/>
      <c r="N49" s="79"/>
      <c r="O49" s="79"/>
      <c r="P49" s="79"/>
      <c r="Q49" s="79"/>
      <c r="R49" s="79"/>
      <c r="S49" s="79"/>
      <c r="T49" s="79"/>
      <c r="U49" s="79"/>
    </row>
    <row r="50" spans="1:21" ht="17.25" x14ac:dyDescent="0.35">
      <c r="A50" s="314" t="s">
        <v>341</v>
      </c>
      <c r="B50" s="79"/>
      <c r="C50" s="79"/>
      <c r="D50" s="79"/>
      <c r="E50" s="79"/>
      <c r="F50" s="79"/>
      <c r="G50" s="52"/>
      <c r="H50" s="210"/>
      <c r="I50" s="210"/>
      <c r="J50" s="52"/>
      <c r="K50" s="52"/>
      <c r="L50" s="52"/>
      <c r="M50" s="52"/>
      <c r="N50" s="52"/>
      <c r="O50" s="52"/>
      <c r="P50" s="52"/>
      <c r="Q50" s="52"/>
      <c r="R50" s="52"/>
      <c r="S50" s="52"/>
      <c r="T50" s="52"/>
      <c r="U50" s="52"/>
    </row>
    <row r="51" spans="1:21" ht="24.75" customHeight="1" thickBot="1" x14ac:dyDescent="0.3">
      <c r="A51" s="1306" t="s">
        <v>328</v>
      </c>
      <c r="B51" s="1307"/>
      <c r="C51" s="1307"/>
      <c r="D51" s="1307"/>
      <c r="E51" s="1307"/>
      <c r="F51" s="1307"/>
      <c r="G51" s="1307"/>
      <c r="H51" s="1307"/>
      <c r="I51" s="1307"/>
      <c r="J51" s="1307"/>
      <c r="K51" s="1307"/>
      <c r="L51" s="1307"/>
      <c r="M51" s="1307"/>
      <c r="N51" s="1307"/>
      <c r="O51" s="1307"/>
      <c r="P51" s="1307"/>
      <c r="Q51" s="1307"/>
      <c r="R51" s="1307"/>
      <c r="S51" s="1307"/>
      <c r="T51" s="1307"/>
      <c r="U51" s="1308"/>
    </row>
    <row r="52" spans="1:21" ht="46.5" customHeight="1" x14ac:dyDescent="0.25">
      <c r="A52" s="341" t="s">
        <v>60</v>
      </c>
      <c r="B52" s="341" t="s">
        <v>90</v>
      </c>
      <c r="C52" s="341" t="s">
        <v>149</v>
      </c>
      <c r="D52" s="341" t="s">
        <v>465</v>
      </c>
      <c r="E52" s="448" t="s">
        <v>92</v>
      </c>
      <c r="F52" s="448" t="s">
        <v>477</v>
      </c>
      <c r="G52" s="341" t="s">
        <v>24</v>
      </c>
      <c r="H52" s="341" t="s">
        <v>317</v>
      </c>
      <c r="I52" s="341" t="s">
        <v>39</v>
      </c>
      <c r="J52" s="341" t="s">
        <v>25</v>
      </c>
      <c r="K52" s="341" t="s">
        <v>191</v>
      </c>
      <c r="L52" s="342" t="s">
        <v>340</v>
      </c>
      <c r="M52" s="1299" t="s">
        <v>154</v>
      </c>
      <c r="N52" s="1299"/>
      <c r="O52" s="341" t="s">
        <v>153</v>
      </c>
      <c r="P52" s="341" t="s">
        <v>76</v>
      </c>
      <c r="Q52" s="341" t="s">
        <v>192</v>
      </c>
      <c r="R52" s="342" t="s">
        <v>155</v>
      </c>
      <c r="S52" s="1299" t="s">
        <v>156</v>
      </c>
      <c r="T52" s="1299"/>
      <c r="U52" s="341" t="s">
        <v>28</v>
      </c>
    </row>
    <row r="53" spans="1:21" s="105" customFormat="1" ht="84" customHeight="1" x14ac:dyDescent="0.25">
      <c r="A53" s="332" t="s">
        <v>337</v>
      </c>
      <c r="B53" s="1070">
        <v>9187</v>
      </c>
      <c r="C53" s="1071">
        <v>9187</v>
      </c>
      <c r="D53" s="1072" t="e">
        <v>#REF!</v>
      </c>
      <c r="E53" s="1072">
        <v>0</v>
      </c>
      <c r="F53" s="1046">
        <v>9187</v>
      </c>
      <c r="G53" s="1046">
        <v>9187</v>
      </c>
      <c r="H53" s="1051">
        <v>1</v>
      </c>
      <c r="I53" s="1073">
        <v>0</v>
      </c>
      <c r="J53" s="1046">
        <v>9187</v>
      </c>
      <c r="K53" s="1051">
        <v>1</v>
      </c>
      <c r="L53" s="1322" t="s">
        <v>63</v>
      </c>
      <c r="M53" s="1322"/>
      <c r="N53" s="1322"/>
      <c r="O53" s="1046">
        <v>0</v>
      </c>
      <c r="P53" s="1046">
        <v>9187</v>
      </c>
      <c r="Q53" s="1051">
        <v>1</v>
      </c>
      <c r="R53" s="1323" t="s">
        <v>63</v>
      </c>
      <c r="S53" s="1323"/>
      <c r="T53" s="1323"/>
      <c r="U53" s="292" t="e">
        <v>#REF!</v>
      </c>
    </row>
    <row r="54" spans="1:21" s="105" customFormat="1" ht="60" customHeight="1" x14ac:dyDescent="0.25">
      <c r="A54" s="332" t="s">
        <v>37</v>
      </c>
      <c r="B54" s="1070">
        <v>0</v>
      </c>
      <c r="C54" s="1070">
        <v>0</v>
      </c>
      <c r="D54" s="1070" t="e">
        <v>#REF!</v>
      </c>
      <c r="E54" s="1070">
        <v>0</v>
      </c>
      <c r="F54" s="1046">
        <v>0</v>
      </c>
      <c r="G54" s="1046">
        <v>0</v>
      </c>
      <c r="H54" s="1051">
        <v>0</v>
      </c>
      <c r="I54" s="1073">
        <v>0</v>
      </c>
      <c r="J54" s="1046">
        <v>0</v>
      </c>
      <c r="K54" s="1051">
        <v>0</v>
      </c>
      <c r="L54" s="1322" t="s">
        <v>63</v>
      </c>
      <c r="M54" s="1322"/>
      <c r="N54" s="1322"/>
      <c r="O54" s="1046">
        <v>0</v>
      </c>
      <c r="P54" s="1046">
        <v>0</v>
      </c>
      <c r="Q54" s="1051">
        <v>0</v>
      </c>
      <c r="R54" s="1323" t="s">
        <v>63</v>
      </c>
      <c r="S54" s="1323"/>
      <c r="T54" s="1323"/>
      <c r="U54" s="292" t="e">
        <v>#REF!</v>
      </c>
    </row>
    <row r="55" spans="1:21" ht="24.75" x14ac:dyDescent="0.25">
      <c r="A55" s="333" t="s">
        <v>57</v>
      </c>
      <c r="B55" s="1060">
        <v>9187</v>
      </c>
      <c r="C55" s="1061">
        <v>9187</v>
      </c>
      <c r="D55" s="1061" t="e">
        <v>#REF!</v>
      </c>
      <c r="E55" s="1061">
        <v>0</v>
      </c>
      <c r="F55" s="1062">
        <v>9187</v>
      </c>
      <c r="G55" s="1074">
        <v>9187</v>
      </c>
      <c r="H55" s="1063">
        <v>1</v>
      </c>
      <c r="I55" s="1074">
        <v>0</v>
      </c>
      <c r="J55" s="1074">
        <v>9187</v>
      </c>
      <c r="K55" s="1064">
        <v>1</v>
      </c>
      <c r="L55" s="1319" t="s">
        <v>63</v>
      </c>
      <c r="M55" s="1319"/>
      <c r="N55" s="1319"/>
      <c r="O55" s="1074">
        <v>0</v>
      </c>
      <c r="P55" s="1062">
        <v>9187</v>
      </c>
      <c r="Q55" s="1064">
        <v>1</v>
      </c>
      <c r="R55" s="1301" t="s">
        <v>63</v>
      </c>
      <c r="S55" s="1301"/>
      <c r="T55" s="1301"/>
      <c r="U55" s="356" t="e">
        <v>#REF!</v>
      </c>
    </row>
    <row r="56" spans="1:21" ht="17.25" x14ac:dyDescent="0.35">
      <c r="A56" s="72" t="s">
        <v>674</v>
      </c>
      <c r="B56" s="72"/>
      <c r="C56" s="72"/>
      <c r="D56" s="72"/>
      <c r="E56" s="72"/>
      <c r="F56" s="72"/>
      <c r="G56" s="72"/>
      <c r="H56" s="209"/>
      <c r="I56" s="209"/>
      <c r="J56" s="72"/>
      <c r="K56" s="72"/>
      <c r="L56" s="72"/>
      <c r="M56" s="72"/>
      <c r="N56" s="72"/>
      <c r="O56" s="72"/>
      <c r="P56" s="72"/>
      <c r="Q56" s="72"/>
      <c r="R56" s="72"/>
      <c r="S56" s="72"/>
      <c r="T56" s="72"/>
      <c r="U56" s="72"/>
    </row>
    <row r="57" spans="1:21" ht="24.75" customHeight="1" x14ac:dyDescent="0.35">
      <c r="A57" s="72"/>
      <c r="B57" s="72"/>
      <c r="C57" s="72"/>
      <c r="D57" s="72"/>
      <c r="E57" s="72"/>
      <c r="F57" s="72"/>
      <c r="G57" s="72"/>
      <c r="H57" s="209"/>
      <c r="I57" s="209"/>
      <c r="J57" s="218"/>
      <c r="K57" s="72"/>
      <c r="L57" s="72"/>
      <c r="M57" s="72"/>
      <c r="N57" s="72"/>
      <c r="O57" s="72"/>
      <c r="P57" s="72"/>
      <c r="Q57" s="72"/>
      <c r="R57" s="72"/>
      <c r="S57" s="72"/>
      <c r="T57" s="72"/>
      <c r="U57" s="72"/>
    </row>
    <row r="58" spans="1:21" ht="64.5" customHeight="1" x14ac:dyDescent="0.25">
      <c r="A58" s="54"/>
      <c r="B58" s="57"/>
      <c r="C58" s="57"/>
      <c r="D58" s="57"/>
      <c r="E58" s="57"/>
      <c r="F58" s="45"/>
      <c r="G58" s="45"/>
      <c r="H58" s="321"/>
      <c r="I58" s="57"/>
      <c r="J58" s="57"/>
      <c r="K58" s="58"/>
      <c r="L58" s="78"/>
      <c r="M58" s="78"/>
      <c r="N58" s="78"/>
      <c r="O58" s="57"/>
      <c r="P58" s="57"/>
      <c r="Q58" s="56"/>
      <c r="R58" s="78"/>
      <c r="S58" s="78"/>
      <c r="T58" s="78"/>
      <c r="U58" s="56"/>
    </row>
    <row r="59" spans="1:21" ht="64.5" customHeight="1" x14ac:dyDescent="0.3">
      <c r="B59" s="47"/>
      <c r="G59" s="113"/>
      <c r="L59" s="46"/>
    </row>
    <row r="60" spans="1:21" ht="64.5" customHeight="1" x14ac:dyDescent="0.3">
      <c r="B60" s="48"/>
      <c r="C60" s="48"/>
      <c r="F60" s="48"/>
    </row>
    <row r="61" spans="1:21" ht="64.5" customHeight="1" x14ac:dyDescent="0.25"/>
    <row r="64" spans="1:21" ht="17.25" x14ac:dyDescent="0.35">
      <c r="A64" s="79"/>
      <c r="B64" s="79"/>
      <c r="C64" s="79"/>
      <c r="D64" s="79"/>
      <c r="E64" s="79"/>
      <c r="F64" s="79"/>
      <c r="G64" s="79"/>
      <c r="H64" s="210"/>
      <c r="I64" s="210"/>
      <c r="J64" s="79"/>
      <c r="K64" s="79"/>
      <c r="L64" s="79"/>
      <c r="M64" s="79"/>
      <c r="N64" s="79"/>
      <c r="O64" s="79"/>
      <c r="P64" s="79"/>
      <c r="Q64" s="79"/>
      <c r="R64" s="59"/>
      <c r="S64" s="60"/>
      <c r="T64" s="60"/>
      <c r="U64" s="79"/>
    </row>
    <row r="65" spans="1:21" ht="24.75" x14ac:dyDescent="0.3">
      <c r="A65" s="61"/>
      <c r="B65" s="60"/>
      <c r="C65" s="60"/>
      <c r="D65" s="61"/>
      <c r="E65" s="61"/>
      <c r="F65" s="62"/>
      <c r="G65" s="62"/>
      <c r="H65" s="211"/>
      <c r="I65" s="211"/>
      <c r="J65" s="62"/>
      <c r="K65" s="63"/>
      <c r="L65" s="63"/>
      <c r="M65" s="63"/>
      <c r="N65" s="63"/>
      <c r="O65" s="63"/>
      <c r="P65" s="63"/>
      <c r="Q65" s="64"/>
      <c r="R65" s="59"/>
      <c r="S65" s="60"/>
      <c r="T65" s="60"/>
      <c r="U65" s="64"/>
    </row>
    <row r="66" spans="1:21" ht="24.75" x14ac:dyDescent="0.3">
      <c r="A66" s="61"/>
      <c r="B66" s="60"/>
      <c r="C66" s="60"/>
      <c r="D66" s="61"/>
      <c r="E66" s="61"/>
      <c r="F66" s="65"/>
      <c r="G66" s="65"/>
      <c r="H66" s="212"/>
      <c r="I66" s="212"/>
      <c r="J66" s="65"/>
      <c r="K66" s="66"/>
      <c r="L66" s="66"/>
      <c r="M66" s="66"/>
      <c r="N66" s="66"/>
      <c r="O66" s="66"/>
      <c r="P66" s="66"/>
      <c r="Q66" s="55"/>
      <c r="R66" s="59"/>
      <c r="S66" s="60"/>
      <c r="T66" s="60"/>
      <c r="U66" s="55"/>
    </row>
    <row r="67" spans="1:21" ht="24.75" x14ac:dyDescent="0.3">
      <c r="A67" s="61"/>
      <c r="B67" s="60"/>
      <c r="C67" s="60"/>
      <c r="D67" s="61"/>
      <c r="E67" s="61"/>
      <c r="F67" s="67"/>
      <c r="G67" s="67"/>
      <c r="H67" s="214"/>
      <c r="I67" s="214"/>
      <c r="J67" s="67"/>
      <c r="K67" s="68"/>
      <c r="L67" s="68"/>
      <c r="M67" s="68"/>
      <c r="N67" s="68"/>
      <c r="O67" s="68"/>
      <c r="P67" s="68"/>
      <c r="Q67" s="56"/>
      <c r="R67" s="59"/>
      <c r="S67" s="60"/>
      <c r="T67" s="60"/>
      <c r="U67" s="56"/>
    </row>
    <row r="68" spans="1:21" ht="24.75" x14ac:dyDescent="0.3">
      <c r="A68" s="61"/>
      <c r="B68" s="60"/>
      <c r="C68" s="60"/>
      <c r="D68" s="61"/>
      <c r="E68" s="61"/>
      <c r="F68" s="62"/>
      <c r="G68" s="62"/>
      <c r="H68" s="211"/>
      <c r="I68" s="211"/>
      <c r="J68" s="62"/>
      <c r="K68" s="63"/>
      <c r="L68" s="63"/>
      <c r="M68" s="63"/>
      <c r="N68" s="63"/>
      <c r="O68" s="63"/>
      <c r="P68" s="63"/>
      <c r="Q68" s="64"/>
      <c r="R68" s="59"/>
      <c r="S68" s="60"/>
      <c r="T68" s="60"/>
      <c r="U68" s="64"/>
    </row>
    <row r="69" spans="1:21" ht="24.75" x14ac:dyDescent="0.3">
      <c r="A69" s="61"/>
      <c r="B69" s="60"/>
      <c r="C69" s="60"/>
      <c r="D69" s="61"/>
      <c r="E69" s="61"/>
      <c r="F69" s="65"/>
      <c r="G69" s="65"/>
      <c r="H69" s="212"/>
      <c r="I69" s="212"/>
      <c r="J69" s="65"/>
      <c r="K69" s="66"/>
      <c r="L69" s="66"/>
      <c r="M69" s="66"/>
      <c r="N69" s="66"/>
      <c r="O69" s="66"/>
      <c r="P69" s="66"/>
      <c r="Q69" s="55"/>
      <c r="R69" s="59"/>
      <c r="S69" s="60"/>
      <c r="T69" s="60"/>
      <c r="U69" s="55"/>
    </row>
    <row r="70" spans="1:21" ht="24.75" x14ac:dyDescent="0.3">
      <c r="A70" s="61"/>
      <c r="B70" s="60"/>
      <c r="C70" s="60"/>
      <c r="D70" s="61"/>
      <c r="E70" s="61"/>
      <c r="F70" s="65"/>
      <c r="G70" s="65"/>
      <c r="H70" s="212"/>
      <c r="I70" s="212"/>
      <c r="J70" s="65"/>
      <c r="K70" s="66"/>
      <c r="L70" s="66"/>
      <c r="M70" s="66"/>
      <c r="N70" s="66"/>
      <c r="O70" s="66"/>
      <c r="P70" s="66"/>
      <c r="Q70" s="55"/>
      <c r="R70" s="59"/>
      <c r="S70" s="60"/>
      <c r="T70" s="60"/>
      <c r="U70" s="55"/>
    </row>
    <row r="71" spans="1:21" ht="24.75" x14ac:dyDescent="0.3">
      <c r="A71" s="61"/>
      <c r="B71" s="60"/>
      <c r="C71" s="60"/>
      <c r="D71" s="61"/>
      <c r="E71" s="61"/>
      <c r="F71" s="65"/>
      <c r="G71" s="65"/>
      <c r="H71" s="212"/>
      <c r="I71" s="212"/>
      <c r="J71" s="65"/>
      <c r="K71" s="66"/>
      <c r="L71" s="66"/>
      <c r="M71" s="66"/>
      <c r="N71" s="66"/>
      <c r="O71" s="66"/>
      <c r="P71" s="66"/>
      <c r="Q71" s="55"/>
      <c r="R71" s="59"/>
      <c r="S71" s="60"/>
      <c r="T71" s="60"/>
      <c r="U71" s="55"/>
    </row>
    <row r="72" spans="1:21" ht="24.75" x14ac:dyDescent="0.3">
      <c r="A72" s="61"/>
      <c r="B72" s="60"/>
      <c r="C72" s="60"/>
      <c r="D72" s="61"/>
      <c r="E72" s="61"/>
      <c r="F72" s="65"/>
      <c r="G72" s="65"/>
      <c r="H72" s="212"/>
      <c r="I72" s="212"/>
      <c r="J72" s="65"/>
      <c r="K72" s="66"/>
      <c r="L72" s="66"/>
      <c r="M72" s="66"/>
      <c r="N72" s="66"/>
      <c r="O72" s="66"/>
      <c r="P72" s="66"/>
      <c r="Q72" s="55"/>
      <c r="R72" s="59"/>
      <c r="S72" s="60"/>
      <c r="T72" s="60"/>
      <c r="U72" s="55"/>
    </row>
    <row r="73" spans="1:21" ht="24.75" x14ac:dyDescent="0.3">
      <c r="A73" s="61"/>
      <c r="B73" s="60"/>
      <c r="C73" s="60"/>
      <c r="D73" s="61"/>
      <c r="E73" s="61"/>
      <c r="F73" s="65"/>
      <c r="G73" s="65"/>
      <c r="H73" s="212"/>
      <c r="I73" s="212"/>
      <c r="J73" s="65"/>
      <c r="K73" s="66"/>
      <c r="L73" s="66"/>
      <c r="M73" s="66"/>
      <c r="N73" s="66"/>
      <c r="O73" s="66"/>
      <c r="P73" s="66"/>
      <c r="Q73" s="55"/>
      <c r="R73" s="59"/>
      <c r="S73" s="60"/>
      <c r="T73" s="60"/>
      <c r="U73" s="55"/>
    </row>
    <row r="74" spans="1:21" ht="24.75" x14ac:dyDescent="0.3">
      <c r="A74" s="61"/>
      <c r="B74" s="60"/>
      <c r="C74" s="60"/>
      <c r="D74" s="61"/>
      <c r="E74" s="61"/>
      <c r="F74" s="67"/>
      <c r="G74" s="67"/>
      <c r="H74" s="214"/>
      <c r="I74" s="214"/>
      <c r="J74" s="67"/>
      <c r="K74" s="68"/>
      <c r="L74" s="68"/>
      <c r="M74" s="68"/>
      <c r="N74" s="68"/>
      <c r="O74" s="68"/>
      <c r="P74" s="68"/>
      <c r="Q74" s="56"/>
      <c r="R74" s="59"/>
      <c r="S74" s="60"/>
      <c r="T74" s="60"/>
      <c r="U74" s="56"/>
    </row>
    <row r="75" spans="1:21" ht="24.75" x14ac:dyDescent="0.3">
      <c r="A75" s="61"/>
      <c r="B75" s="60"/>
      <c r="C75" s="60"/>
      <c r="D75" s="61"/>
      <c r="E75" s="61"/>
      <c r="F75" s="65"/>
      <c r="G75" s="65"/>
      <c r="H75" s="212"/>
      <c r="I75" s="212"/>
      <c r="J75" s="65"/>
      <c r="K75" s="66"/>
      <c r="L75" s="66"/>
      <c r="M75" s="66"/>
      <c r="N75" s="66"/>
      <c r="O75" s="66"/>
      <c r="P75" s="66"/>
      <c r="Q75" s="55"/>
      <c r="R75" s="59"/>
      <c r="S75" s="60"/>
      <c r="T75" s="60"/>
      <c r="U75" s="55"/>
    </row>
    <row r="76" spans="1:21" ht="24.75" x14ac:dyDescent="0.3">
      <c r="A76" s="61"/>
      <c r="B76" s="60"/>
      <c r="C76" s="60"/>
      <c r="D76" s="61"/>
      <c r="E76" s="61"/>
      <c r="F76" s="65"/>
      <c r="G76" s="65"/>
      <c r="H76" s="212"/>
      <c r="I76" s="212"/>
      <c r="J76" s="65"/>
      <c r="K76" s="66"/>
      <c r="L76" s="66"/>
      <c r="M76" s="66"/>
      <c r="N76" s="66"/>
      <c r="O76" s="66"/>
      <c r="P76" s="66"/>
      <c r="Q76" s="55"/>
      <c r="R76" s="59"/>
      <c r="S76" s="60"/>
      <c r="T76" s="60"/>
      <c r="U76" s="55"/>
    </row>
    <row r="77" spans="1:21" ht="24.75" x14ac:dyDescent="0.3">
      <c r="A77" s="61"/>
      <c r="B77" s="60"/>
      <c r="C77" s="60"/>
      <c r="D77" s="61"/>
      <c r="E77" s="61"/>
      <c r="F77" s="62"/>
      <c r="G77" s="62"/>
      <c r="H77" s="211"/>
      <c r="I77" s="211"/>
      <c r="J77" s="62"/>
      <c r="K77" s="63"/>
      <c r="L77" s="63"/>
      <c r="M77" s="63"/>
      <c r="N77" s="63"/>
      <c r="O77" s="63"/>
      <c r="P77" s="63"/>
      <c r="Q77" s="64"/>
      <c r="R77" s="59"/>
      <c r="S77" s="60"/>
      <c r="T77" s="60"/>
      <c r="U77" s="64"/>
    </row>
    <row r="78" spans="1:21" ht="24.75" x14ac:dyDescent="0.3">
      <c r="A78" s="61"/>
      <c r="B78" s="60"/>
      <c r="C78" s="60"/>
      <c r="D78" s="61"/>
      <c r="E78" s="61"/>
      <c r="F78" s="65"/>
      <c r="G78" s="65"/>
      <c r="H78" s="212"/>
      <c r="I78" s="212"/>
      <c r="J78" s="65"/>
      <c r="K78" s="66"/>
      <c r="L78" s="66"/>
      <c r="M78" s="66"/>
      <c r="N78" s="66"/>
      <c r="O78" s="66"/>
      <c r="P78" s="66"/>
      <c r="Q78" s="55"/>
      <c r="R78" s="59"/>
      <c r="S78" s="60"/>
      <c r="T78" s="60"/>
      <c r="U78" s="55"/>
    </row>
  </sheetData>
  <mergeCells count="38">
    <mergeCell ref="M52:N52"/>
    <mergeCell ref="A1:U1"/>
    <mergeCell ref="L55:N55"/>
    <mergeCell ref="R55:T55"/>
    <mergeCell ref="L38:N38"/>
    <mergeCell ref="R38:T38"/>
    <mergeCell ref="L53:N53"/>
    <mergeCell ref="L54:N54"/>
    <mergeCell ref="R53:T53"/>
    <mergeCell ref="R54:T54"/>
    <mergeCell ref="L45:N45"/>
    <mergeCell ref="L46:N46"/>
    <mergeCell ref="L47:N47"/>
    <mergeCell ref="R44:T44"/>
    <mergeCell ref="M43:N43"/>
    <mergeCell ref="A48:Q48"/>
    <mergeCell ref="S43:T43"/>
    <mergeCell ref="M23:N23"/>
    <mergeCell ref="M33:N33"/>
    <mergeCell ref="S23:T23"/>
    <mergeCell ref="S33:T33"/>
    <mergeCell ref="A40:Q40"/>
    <mergeCell ref="A4:U4"/>
    <mergeCell ref="A2:U3"/>
    <mergeCell ref="A5:U5"/>
    <mergeCell ref="S52:T52"/>
    <mergeCell ref="L44:N44"/>
    <mergeCell ref="R47:T47"/>
    <mergeCell ref="R45:T45"/>
    <mergeCell ref="R46:T46"/>
    <mergeCell ref="A51:U51"/>
    <mergeCell ref="A32:U32"/>
    <mergeCell ref="A42:U42"/>
    <mergeCell ref="M7:N7"/>
    <mergeCell ref="A30:Q30"/>
    <mergeCell ref="S7:T7"/>
    <mergeCell ref="A6:U6"/>
    <mergeCell ref="A22:U22"/>
  </mergeCells>
  <conditionalFormatting sqref="N8:N19">
    <cfRule type="cellIs" dxfId="33" priority="37" operator="greaterThan">
      <formula>0.99</formula>
    </cfRule>
    <cfRule type="cellIs" dxfId="32" priority="38" operator="lessThan">
      <formula>0.7</formula>
    </cfRule>
    <cfRule type="cellIs" dxfId="31" priority="39" operator="between">
      <formula>0.7</formula>
      <formula>0.99</formula>
    </cfRule>
  </conditionalFormatting>
  <conditionalFormatting sqref="N24:N29">
    <cfRule type="cellIs" dxfId="30" priority="79" operator="greaterThan">
      <formula>0.99</formula>
    </cfRule>
    <cfRule type="cellIs" dxfId="29" priority="80" operator="lessThan">
      <formula>0.7</formula>
    </cfRule>
    <cfRule type="cellIs" dxfId="28" priority="81" operator="between">
      <formula>0.7</formula>
      <formula>0.99</formula>
    </cfRule>
  </conditionalFormatting>
  <conditionalFormatting sqref="N34:N37">
    <cfRule type="cellIs" dxfId="27" priority="19" operator="greaterThan">
      <formula>0.99</formula>
    </cfRule>
    <cfRule type="cellIs" dxfId="26" priority="20" operator="lessThan">
      <formula>0.7</formula>
    </cfRule>
    <cfRule type="cellIs" dxfId="25" priority="21" operator="between">
      <formula>0.7</formula>
      <formula>0.99</formula>
    </cfRule>
  </conditionalFormatting>
  <conditionalFormatting sqref="N39">
    <cfRule type="cellIs" dxfId="24" priority="10" operator="greaterThan">
      <formula>0.99</formula>
    </cfRule>
    <cfRule type="cellIs" dxfId="23" priority="11" operator="lessThan">
      <formula>0.7</formula>
    </cfRule>
    <cfRule type="cellIs" dxfId="22" priority="12" operator="between">
      <formula>0.7</formula>
      <formula>0.99</formula>
    </cfRule>
  </conditionalFormatting>
  <conditionalFormatting sqref="T8:T11 T13:T15">
    <cfRule type="cellIs" dxfId="21" priority="28" stopIfTrue="1" operator="greaterThan">
      <formula>0.99</formula>
    </cfRule>
    <cfRule type="cellIs" dxfId="20" priority="29" stopIfTrue="1" operator="lessThan">
      <formula>0.7</formula>
    </cfRule>
    <cfRule type="cellIs" dxfId="19" priority="30" stopIfTrue="1" operator="between">
      <formula>0.7</formula>
      <formula>0.99</formula>
    </cfRule>
  </conditionalFormatting>
  <conditionalFormatting sqref="T12">
    <cfRule type="cellIs" dxfId="18" priority="4" operator="greaterThan">
      <formula>0.99</formula>
    </cfRule>
    <cfRule type="cellIs" dxfId="17" priority="5" operator="lessThan">
      <formula>0.7</formula>
    </cfRule>
    <cfRule type="cellIs" dxfId="16" priority="6" operator="between">
      <formula>0.7</formula>
      <formula>0.99</formula>
    </cfRule>
  </conditionalFormatting>
  <conditionalFormatting sqref="T16:T19">
    <cfRule type="cellIs" dxfId="15" priority="40" operator="greaterThan">
      <formula>0.99</formula>
    </cfRule>
    <cfRule type="cellIs" dxfId="14" priority="41" operator="lessThan">
      <formula>0.7</formula>
    </cfRule>
    <cfRule type="cellIs" dxfId="13" priority="42" operator="between">
      <formula>0.7</formula>
      <formula>0.99</formula>
    </cfRule>
  </conditionalFormatting>
  <conditionalFormatting sqref="T24:T29">
    <cfRule type="cellIs" dxfId="12" priority="1" operator="greaterThan">
      <formula>0.99</formula>
    </cfRule>
    <cfRule type="cellIs" dxfId="11" priority="2" operator="lessThan">
      <formula>0.7</formula>
    </cfRule>
    <cfRule type="cellIs" dxfId="10" priority="3" operator="between">
      <formula>0.7</formula>
      <formula>0.99</formula>
    </cfRule>
  </conditionalFormatting>
  <conditionalFormatting sqref="T34:T37">
    <cfRule type="cellIs" dxfId="9" priority="103" operator="greaterThan">
      <formula>0.99</formula>
    </cfRule>
    <cfRule type="cellIs" dxfId="8" priority="104" operator="lessThan">
      <formula>0.7</formula>
    </cfRule>
    <cfRule type="cellIs" dxfId="7" priority="105" operator="between">
      <formula>0.7</formula>
      <formula>0.99</formula>
    </cfRule>
  </conditionalFormatting>
  <conditionalFormatting sqref="T39">
    <cfRule type="cellIs" dxfId="6" priority="13" operator="greaterThan">
      <formula>0.99</formula>
    </cfRule>
    <cfRule type="cellIs" dxfId="5" priority="14" operator="lessThan">
      <formula>0.7</formula>
    </cfRule>
    <cfRule type="cellIs" dxfId="4" priority="15" operator="between">
      <formula>0.7</formula>
      <formula>0.99</formula>
    </cfRule>
  </conditionalFormatting>
  <printOptions horizontalCentered="1" verticalCentered="1"/>
  <pageMargins left="1.2736614173228347" right="0.70866141732283472" top="0.74803149606299213" bottom="0.74803149606299213" header="0.31496062992125984" footer="0.31496062992125984"/>
  <pageSetup paperSize="9" scale="49" orientation="landscape" r:id="rId1"/>
  <rowBreaks count="2" manualBreakCount="2">
    <brk id="20" max="19" man="1"/>
    <brk id="30" max="1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Y53"/>
  <sheetViews>
    <sheetView topLeftCell="B1" workbookViewId="0"/>
  </sheetViews>
  <sheetFormatPr baseColWidth="10" defaultColWidth="9.140625" defaultRowHeight="15" x14ac:dyDescent="0.25"/>
  <cols>
    <col min="1" max="1" width="3.85546875" hidden="1" customWidth="1"/>
    <col min="2" max="2" width="10" customWidth="1"/>
    <col min="3" max="3" width="33.42578125" customWidth="1"/>
    <col min="4" max="5" width="15.28515625" customWidth="1"/>
    <col min="6" max="6" width="14.42578125" customWidth="1"/>
    <col min="7" max="7" width="24.42578125" customWidth="1"/>
    <col min="8" max="8" width="21.42578125" customWidth="1"/>
    <col min="9" max="9" width="23.140625" customWidth="1"/>
    <col min="10" max="10" width="15.28515625" customWidth="1"/>
    <col min="11" max="11" width="19.7109375" customWidth="1"/>
    <col min="12" max="12" width="23.140625" customWidth="1"/>
    <col min="13" max="13" width="23.5703125" customWidth="1"/>
    <col min="14" max="14" width="15.42578125" customWidth="1"/>
    <col min="15" max="15" width="20.5703125" customWidth="1"/>
    <col min="16" max="16" width="21" customWidth="1"/>
    <col min="17" max="17" width="15.5703125" customWidth="1"/>
    <col min="18" max="18" width="13.7109375" customWidth="1"/>
    <col min="19" max="19" width="9.140625" customWidth="1"/>
    <col min="20" max="20" width="23.140625" customWidth="1"/>
    <col min="21" max="21" width="22" bestFit="1" customWidth="1"/>
    <col min="22" max="22" width="21.28515625" customWidth="1"/>
    <col min="24" max="24" width="16.28515625" bestFit="1" customWidth="1"/>
    <col min="25" max="25" width="21.140625" bestFit="1" customWidth="1"/>
  </cols>
  <sheetData>
    <row r="1" spans="3:21" s="19" customFormat="1" ht="21.75" customHeight="1" x14ac:dyDescent="0.25">
      <c r="C1" s="1369"/>
      <c r="D1" s="1370"/>
      <c r="E1" s="1370"/>
      <c r="F1" s="1371"/>
      <c r="G1" s="22"/>
      <c r="H1" s="23"/>
      <c r="I1" s="24"/>
      <c r="J1" s="24"/>
      <c r="K1" s="25"/>
      <c r="L1" s="26"/>
      <c r="M1" s="26"/>
      <c r="N1" s="26"/>
      <c r="O1" s="81"/>
      <c r="P1" s="1375" t="s">
        <v>198</v>
      </c>
      <c r="Q1" s="1376"/>
      <c r="R1" s="1377"/>
      <c r="U1" s="82"/>
    </row>
    <row r="2" spans="3:21" s="19" customFormat="1" ht="19.5" customHeight="1" x14ac:dyDescent="0.2">
      <c r="C2" s="1372"/>
      <c r="D2" s="1373"/>
      <c r="E2" s="1373"/>
      <c r="F2" s="1374"/>
      <c r="H2" s="1378" t="s">
        <v>199</v>
      </c>
      <c r="I2" s="1379"/>
      <c r="J2" s="1379"/>
      <c r="K2" s="1379"/>
      <c r="L2" s="1379"/>
      <c r="M2" s="1379"/>
      <c r="N2" s="1379"/>
      <c r="O2" s="1380"/>
      <c r="P2" s="1381" t="s">
        <v>200</v>
      </c>
      <c r="Q2" s="1382"/>
      <c r="R2" s="1383"/>
      <c r="U2" s="82"/>
    </row>
    <row r="3" spans="3:21" s="19" customFormat="1" ht="24" customHeight="1" x14ac:dyDescent="0.2">
      <c r="C3" s="1372"/>
      <c r="D3" s="1373"/>
      <c r="E3" s="1373"/>
      <c r="F3" s="1374"/>
      <c r="H3" s="1378" t="s">
        <v>201</v>
      </c>
      <c r="I3" s="1379"/>
      <c r="J3" s="1379"/>
      <c r="K3" s="1379"/>
      <c r="L3" s="1379"/>
      <c r="M3" s="1379"/>
      <c r="N3" s="1379"/>
      <c r="O3" s="1380"/>
      <c r="P3" s="1381"/>
      <c r="Q3" s="1382"/>
      <c r="R3" s="1383"/>
      <c r="U3" s="82"/>
    </row>
    <row r="4" spans="3:21" s="19" customFormat="1" ht="15" customHeight="1" x14ac:dyDescent="0.2">
      <c r="C4" s="1372"/>
      <c r="D4" s="1373"/>
      <c r="E4" s="1373"/>
      <c r="F4" s="1374"/>
      <c r="H4" s="1378" t="s">
        <v>202</v>
      </c>
      <c r="I4" s="1379"/>
      <c r="J4" s="1379"/>
      <c r="K4" s="1379"/>
      <c r="L4" s="1379"/>
      <c r="M4" s="1379"/>
      <c r="N4" s="1379"/>
      <c r="O4" s="1380"/>
      <c r="P4" s="1381" t="s">
        <v>203</v>
      </c>
      <c r="Q4" s="1382"/>
      <c r="R4" s="1383"/>
      <c r="U4" s="82"/>
    </row>
    <row r="5" spans="3:21" s="19" customFormat="1" ht="15" customHeight="1" x14ac:dyDescent="0.2">
      <c r="C5" s="1372"/>
      <c r="D5" s="1373"/>
      <c r="E5" s="1373"/>
      <c r="F5" s="1374"/>
      <c r="H5" s="1378" t="s">
        <v>204</v>
      </c>
      <c r="I5" s="1379"/>
      <c r="J5" s="1379"/>
      <c r="K5" s="1379"/>
      <c r="L5" s="1379"/>
      <c r="M5" s="1379"/>
      <c r="N5" s="1379"/>
      <c r="O5" s="1380"/>
      <c r="P5" s="1381"/>
      <c r="Q5" s="1382"/>
      <c r="R5" s="1383"/>
      <c r="U5" s="82"/>
    </row>
    <row r="6" spans="3:21" s="19" customFormat="1" ht="15" customHeight="1" x14ac:dyDescent="0.2">
      <c r="C6" s="1372"/>
      <c r="D6" s="1373"/>
      <c r="E6" s="1373"/>
      <c r="F6" s="1374"/>
      <c r="H6" s="1378" t="s">
        <v>205</v>
      </c>
      <c r="I6" s="1379"/>
      <c r="J6" s="1379"/>
      <c r="K6" s="1379"/>
      <c r="L6" s="1379"/>
      <c r="M6" s="1379"/>
      <c r="N6" s="1379"/>
      <c r="O6" s="1380"/>
      <c r="P6" s="1381"/>
      <c r="Q6" s="1382"/>
      <c r="R6" s="1383"/>
      <c r="U6" s="82"/>
    </row>
    <row r="7" spans="3:21" s="19" customFormat="1" ht="16.5" customHeight="1" thickBot="1" x14ac:dyDescent="0.25">
      <c r="C7" s="1372"/>
      <c r="D7" s="1373"/>
      <c r="E7" s="1373"/>
      <c r="F7" s="1374"/>
      <c r="H7" s="43">
        <v>1000000</v>
      </c>
      <c r="I7" s="27"/>
      <c r="J7" s="27"/>
      <c r="K7" s="28"/>
      <c r="L7" s="27"/>
      <c r="M7" s="27"/>
      <c r="N7" s="27"/>
      <c r="O7" s="29">
        <v>1000000</v>
      </c>
      <c r="P7" s="1384"/>
      <c r="Q7" s="1385"/>
      <c r="R7" s="1386"/>
      <c r="U7" s="82"/>
    </row>
    <row r="8" spans="3:21" s="19" customFormat="1" ht="16.5" customHeight="1" thickBot="1" x14ac:dyDescent="0.25">
      <c r="C8" s="1387" t="s">
        <v>206</v>
      </c>
      <c r="D8" s="1388"/>
      <c r="E8" s="1388"/>
      <c r="F8" s="1389"/>
      <c r="G8" s="22"/>
      <c r="H8" s="1390" t="s">
        <v>369</v>
      </c>
      <c r="I8" s="1391"/>
      <c r="J8" s="1391"/>
      <c r="K8" s="1391"/>
      <c r="L8" s="1391"/>
      <c r="M8" s="1391"/>
      <c r="N8" s="1391"/>
      <c r="O8" s="1391"/>
      <c r="P8" s="1391"/>
      <c r="Q8" s="1391"/>
      <c r="R8" s="1392"/>
      <c r="U8" s="82"/>
    </row>
    <row r="9" spans="3:21" s="19" customFormat="1" ht="26.25" customHeight="1" thickBot="1" x14ac:dyDescent="0.25">
      <c r="C9" s="1393" t="s">
        <v>207</v>
      </c>
      <c r="D9" s="1394"/>
      <c r="E9" s="1394"/>
      <c r="F9" s="1394"/>
      <c r="G9" s="1394"/>
      <c r="H9" s="1394"/>
      <c r="I9" s="1394"/>
      <c r="J9" s="1394"/>
      <c r="K9" s="1394"/>
      <c r="L9" s="1394"/>
      <c r="M9" s="1394"/>
      <c r="N9" s="1394"/>
      <c r="O9" s="1394"/>
      <c r="P9" s="1394"/>
      <c r="Q9" s="1394"/>
      <c r="R9" s="1395"/>
      <c r="U9" s="82"/>
    </row>
    <row r="10" spans="3:21" s="19" customFormat="1" ht="48" customHeight="1" thickBot="1" x14ac:dyDescent="0.25">
      <c r="C10" s="186" t="s">
        <v>19</v>
      </c>
      <c r="D10" s="187" t="s">
        <v>237</v>
      </c>
      <c r="E10" s="323" t="s">
        <v>20</v>
      </c>
      <c r="F10" s="188" t="s">
        <v>91</v>
      </c>
      <c r="G10" s="188" t="s">
        <v>208</v>
      </c>
      <c r="H10" s="188" t="s">
        <v>24</v>
      </c>
      <c r="I10" s="188" t="s">
        <v>209</v>
      </c>
      <c r="J10" s="188" t="s">
        <v>22</v>
      </c>
      <c r="K10" s="188" t="s">
        <v>210</v>
      </c>
      <c r="L10" s="189" t="s">
        <v>25</v>
      </c>
      <c r="M10" s="189" t="s">
        <v>211</v>
      </c>
      <c r="N10" s="189" t="s">
        <v>212</v>
      </c>
      <c r="O10" s="190" t="s">
        <v>213</v>
      </c>
      <c r="P10" s="190" t="s">
        <v>214</v>
      </c>
      <c r="Q10" s="190" t="s">
        <v>215</v>
      </c>
      <c r="R10" s="191" t="s">
        <v>216</v>
      </c>
      <c r="U10" s="82"/>
    </row>
    <row r="11" spans="3:21" s="19" customFormat="1" ht="36" customHeight="1" x14ac:dyDescent="0.2">
      <c r="C11" s="115" t="s">
        <v>43</v>
      </c>
      <c r="D11" s="483"/>
      <c r="E11" s="483"/>
      <c r="F11" s="484"/>
      <c r="G11" s="485"/>
      <c r="H11" s="484"/>
      <c r="I11" s="484"/>
      <c r="J11" s="484"/>
      <c r="K11" s="484"/>
      <c r="L11" s="484"/>
      <c r="M11" s="486"/>
      <c r="N11" s="487"/>
      <c r="O11" s="488"/>
      <c r="P11" s="489"/>
      <c r="Q11" s="489"/>
      <c r="R11" s="488"/>
      <c r="S11" s="19">
        <v>1000000</v>
      </c>
      <c r="U11" s="82"/>
    </row>
    <row r="12" spans="3:21" s="19" customFormat="1" ht="45.75" customHeight="1" x14ac:dyDescent="0.2">
      <c r="C12" s="1398" t="s">
        <v>146</v>
      </c>
      <c r="D12" s="482" t="s">
        <v>222</v>
      </c>
      <c r="E12" s="347">
        <v>0</v>
      </c>
      <c r="F12" s="347">
        <v>0</v>
      </c>
      <c r="G12" s="347">
        <v>0</v>
      </c>
      <c r="H12" s="347">
        <v>0</v>
      </c>
      <c r="I12" s="275"/>
      <c r="J12" s="275"/>
      <c r="K12" s="43">
        <f>+F12-H12</f>
        <v>0</v>
      </c>
      <c r="L12" s="551">
        <v>0</v>
      </c>
      <c r="M12" s="276"/>
      <c r="N12" s="276"/>
      <c r="O12" s="277">
        <f>+IF(ISERROR(L12/F12),0,L12/F12)</f>
        <v>0</v>
      </c>
      <c r="P12" s="164">
        <f>+F12-L12</f>
        <v>0</v>
      </c>
      <c r="Q12" s="164">
        <v>0</v>
      </c>
      <c r="R12" s="282">
        <f>+IF(ISERROR(Q12/F12),0,Q12/F12)</f>
        <v>0</v>
      </c>
      <c r="U12" s="82"/>
    </row>
    <row r="13" spans="3:21" s="19" customFormat="1" ht="45.75" customHeight="1" x14ac:dyDescent="0.2">
      <c r="C13" s="1399"/>
      <c r="D13" s="482" t="s">
        <v>238</v>
      </c>
      <c r="E13" s="347">
        <v>0</v>
      </c>
      <c r="F13" s="347">
        <v>0</v>
      </c>
      <c r="G13" s="347">
        <v>0</v>
      </c>
      <c r="H13" s="347">
        <v>0</v>
      </c>
      <c r="I13" s="275"/>
      <c r="J13" s="275"/>
      <c r="K13" s="43">
        <f>+F13-H13</f>
        <v>0</v>
      </c>
      <c r="L13" s="551">
        <v>0</v>
      </c>
      <c r="M13" s="276"/>
      <c r="N13" s="276"/>
      <c r="O13" s="277">
        <f>+IF(ISERROR(L13/F13),0,L13/F13)</f>
        <v>0</v>
      </c>
      <c r="P13" s="164">
        <f>+F13-L13</f>
        <v>0</v>
      </c>
      <c r="Q13" s="164">
        <v>0</v>
      </c>
      <c r="R13" s="282">
        <f>+IF(ISERROR(Q13/F13),0,Q13/F13)</f>
        <v>0</v>
      </c>
      <c r="U13" s="82"/>
    </row>
    <row r="14" spans="3:21" s="19" customFormat="1" ht="45.75" customHeight="1" x14ac:dyDescent="0.2">
      <c r="C14" s="1400"/>
      <c r="D14" s="482" t="s">
        <v>157</v>
      </c>
      <c r="E14" s="275">
        <v>0</v>
      </c>
      <c r="F14" s="347">
        <v>0</v>
      </c>
      <c r="G14" s="347">
        <v>0</v>
      </c>
      <c r="H14" s="347">
        <v>0</v>
      </c>
      <c r="I14" s="275"/>
      <c r="J14" s="275"/>
      <c r="K14" s="43">
        <f>+F14-H14</f>
        <v>0</v>
      </c>
      <c r="L14" s="551">
        <v>0</v>
      </c>
      <c r="M14" s="276"/>
      <c r="N14" s="276"/>
      <c r="O14" s="277">
        <f>+IF(ISERROR(L14/F14),0,L14/F14)</f>
        <v>0</v>
      </c>
      <c r="P14" s="164">
        <v>0</v>
      </c>
      <c r="Q14" s="164">
        <v>0</v>
      </c>
      <c r="R14" s="282">
        <f>+IF(ISERROR(Q14/F14),0,Q14/F14)</f>
        <v>0</v>
      </c>
      <c r="U14" s="82"/>
    </row>
    <row r="15" spans="3:21" s="19" customFormat="1" ht="38.25" customHeight="1" x14ac:dyDescent="0.2">
      <c r="C15" s="83" t="s">
        <v>64</v>
      </c>
      <c r="D15" s="481"/>
      <c r="E15" s="279">
        <v>0</v>
      </c>
      <c r="F15" s="279">
        <v>0</v>
      </c>
      <c r="G15" s="278">
        <v>0</v>
      </c>
      <c r="H15" s="279"/>
      <c r="I15" s="279"/>
      <c r="J15" s="279"/>
      <c r="K15" s="43">
        <f>+F15-H15</f>
        <v>0</v>
      </c>
      <c r="L15" s="551">
        <v>0</v>
      </c>
      <c r="M15" s="280"/>
      <c r="N15" s="281"/>
      <c r="O15" s="282"/>
      <c r="P15" s="275"/>
      <c r="Q15" s="275">
        <v>0</v>
      </c>
      <c r="R15" s="282"/>
      <c r="U15" s="82"/>
    </row>
    <row r="16" spans="3:21" s="19" customFormat="1" ht="54" customHeight="1" thickBot="1" x14ac:dyDescent="0.25">
      <c r="C16" s="44" t="s">
        <v>217</v>
      </c>
      <c r="D16" s="475"/>
      <c r="E16" s="476">
        <v>0</v>
      </c>
      <c r="F16" s="476">
        <f>+F12+F13+F14</f>
        <v>0</v>
      </c>
      <c r="G16" s="476">
        <f>+G12+G13+G14</f>
        <v>0</v>
      </c>
      <c r="H16" s="476">
        <f>+H12+H13+H14</f>
        <v>0</v>
      </c>
      <c r="I16" s="476"/>
      <c r="J16" s="476"/>
      <c r="K16" s="43">
        <f>+F16-H16</f>
        <v>0</v>
      </c>
      <c r="L16" s="552">
        <f>SUM(L12:L15)</f>
        <v>0</v>
      </c>
      <c r="M16" s="477"/>
      <c r="N16" s="477"/>
      <c r="O16" s="478">
        <f>+IF(ISERROR(L16/F16),0,L16/F16)</f>
        <v>0</v>
      </c>
      <c r="P16" s="479" t="s">
        <v>462</v>
      </c>
      <c r="Q16" s="479">
        <v>0</v>
      </c>
      <c r="R16" s="480">
        <v>0</v>
      </c>
      <c r="U16" s="82"/>
    </row>
    <row r="17" spans="3:25" s="19" customFormat="1" ht="5.25" hidden="1" customHeight="1" x14ac:dyDescent="0.2">
      <c r="C17" s="168" t="s">
        <v>217</v>
      </c>
      <c r="D17" s="169"/>
      <c r="E17" s="169"/>
      <c r="F17" s="170">
        <v>0</v>
      </c>
      <c r="G17" s="170">
        <v>248847.70388248999</v>
      </c>
      <c r="H17" s="171">
        <v>0</v>
      </c>
      <c r="I17" s="172">
        <v>0</v>
      </c>
      <c r="J17" s="172" t="e">
        <f>SUMIF([3]base!$G$5:$AD$76,"C",[3]base!$V$5:$V$76)</f>
        <v>#VALUE!</v>
      </c>
      <c r="K17" s="171">
        <f>(+F17-(I17+H17))/1000000</f>
        <v>0</v>
      </c>
      <c r="L17" s="172">
        <f>+L12+L13</f>
        <v>0</v>
      </c>
      <c r="M17" s="173">
        <f>+L17-Q17</f>
        <v>0</v>
      </c>
      <c r="N17" s="174" t="e">
        <f>+M17/(F17-I17)</f>
        <v>#DIV/0!</v>
      </c>
      <c r="O17" s="175">
        <v>0</v>
      </c>
      <c r="P17" s="176">
        <v>0</v>
      </c>
      <c r="Q17" s="177">
        <f>+Q12</f>
        <v>0</v>
      </c>
      <c r="R17" s="178">
        <v>0</v>
      </c>
      <c r="U17" s="82"/>
    </row>
    <row r="18" spans="3:25" s="7" customFormat="1" ht="41.25" customHeight="1" thickBot="1" x14ac:dyDescent="0.25">
      <c r="C18" s="1396" t="s">
        <v>66</v>
      </c>
      <c r="D18" s="1397"/>
      <c r="E18" s="179">
        <f>+E16</f>
        <v>0</v>
      </c>
      <c r="F18" s="179">
        <f>+F16</f>
        <v>0</v>
      </c>
      <c r="G18" s="179">
        <f>+G12+G13+G14</f>
        <v>0</v>
      </c>
      <c r="H18" s="179">
        <f>+H16</f>
        <v>0</v>
      </c>
      <c r="I18" s="179">
        <f>+I12+I13+I14</f>
        <v>0</v>
      </c>
      <c r="J18" s="179">
        <f>+J12+J13+J14</f>
        <v>0</v>
      </c>
      <c r="K18" s="179">
        <f>+K12+K13+K14</f>
        <v>0</v>
      </c>
      <c r="L18" s="179">
        <f>+L12+L13+L14</f>
        <v>0</v>
      </c>
      <c r="M18" s="180">
        <f>+L18-Q18</f>
        <v>0</v>
      </c>
      <c r="N18" s="215" t="e">
        <f>+M18/(F18-I18)</f>
        <v>#DIV/0!</v>
      </c>
      <c r="O18" s="181">
        <f>+IF(ISERROR(L18/F18),0,L18/F18)</f>
        <v>0</v>
      </c>
      <c r="P18" s="182">
        <f>+P12+P13+P14</f>
        <v>0</v>
      </c>
      <c r="Q18" s="183">
        <f>+Q12+Q13+Q14</f>
        <v>0</v>
      </c>
      <c r="R18" s="184">
        <f>+IF(ISERROR(Q18/F18),0,Q18/F18)</f>
        <v>0</v>
      </c>
      <c r="T18" s="19"/>
      <c r="U18" s="84"/>
    </row>
    <row r="19" spans="3:25" s="7" customFormat="1" ht="23.25" customHeight="1" x14ac:dyDescent="0.2">
      <c r="C19" s="30"/>
      <c r="D19" s="246">
        <v>1000000</v>
      </c>
      <c r="E19" s="246"/>
      <c r="F19" s="185"/>
      <c r="G19" s="31"/>
      <c r="H19" s="85"/>
      <c r="I19" s="85"/>
      <c r="J19" s="31"/>
      <c r="K19" s="31"/>
      <c r="L19" s="85"/>
      <c r="M19" s="85"/>
      <c r="N19" s="86"/>
      <c r="O19" s="32"/>
      <c r="P19" s="87"/>
      <c r="Q19" s="88"/>
      <c r="R19" s="33"/>
      <c r="T19" s="19"/>
      <c r="U19" s="84"/>
    </row>
    <row r="20" spans="3:25" s="7" customFormat="1" ht="23.25" customHeight="1" x14ac:dyDescent="0.25">
      <c r="C20" s="1352"/>
      <c r="D20" s="1352"/>
      <c r="E20" s="1352"/>
      <c r="F20" s="1352"/>
      <c r="G20" s="1352"/>
      <c r="H20" s="1352"/>
      <c r="I20" s="1352"/>
      <c r="J20" s="1352"/>
      <c r="K20" s="1352"/>
      <c r="L20" s="1352"/>
      <c r="M20" s="1352"/>
      <c r="N20" s="1352"/>
      <c r="O20" s="1352"/>
      <c r="P20" s="1352"/>
      <c r="Q20" s="1352"/>
      <c r="R20" s="33"/>
      <c r="T20" s="19"/>
      <c r="U20" s="89"/>
      <c r="V20" s="90"/>
    </row>
    <row r="21" spans="3:25" s="7" customFormat="1" ht="49.5" customHeight="1" x14ac:dyDescent="0.25">
      <c r="C21" s="1368"/>
      <c r="D21" s="1368"/>
      <c r="E21" s="1368"/>
      <c r="F21" s="1368"/>
      <c r="G21" s="1368"/>
      <c r="H21" s="1368"/>
      <c r="I21" s="1368"/>
      <c r="J21" s="1368"/>
      <c r="K21" s="1368"/>
      <c r="L21" s="1368"/>
      <c r="M21" s="1368"/>
      <c r="N21" s="1368"/>
      <c r="O21" s="1368"/>
      <c r="P21" s="1368"/>
      <c r="Q21" s="1368"/>
      <c r="R21" s="1368"/>
      <c r="T21" s="19"/>
      <c r="U21" s="89"/>
      <c r="V21" s="90"/>
    </row>
    <row r="22" spans="3:25" s="7" customFormat="1" ht="54.75" customHeight="1" x14ac:dyDescent="0.25">
      <c r="C22" s="1352"/>
      <c r="D22" s="1352"/>
      <c r="E22" s="1352"/>
      <c r="F22" s="1352"/>
      <c r="G22" s="1352"/>
      <c r="H22" s="1352"/>
      <c r="I22" s="1352"/>
      <c r="J22" s="1352"/>
      <c r="K22" s="1352"/>
      <c r="L22" s="1352"/>
      <c r="M22" s="1352"/>
      <c r="N22" s="1352"/>
      <c r="O22" s="1352"/>
      <c r="P22" s="1352"/>
      <c r="Q22" s="1352"/>
      <c r="R22" s="33"/>
      <c r="T22" s="19"/>
      <c r="U22" s="89"/>
      <c r="V22" s="90"/>
    </row>
    <row r="23" spans="3:25" s="7" customFormat="1" ht="31.5" customHeight="1" x14ac:dyDescent="0.25">
      <c r="C23" s="1352"/>
      <c r="D23" s="1352"/>
      <c r="E23" s="1352"/>
      <c r="F23" s="1352"/>
      <c r="G23" s="1352"/>
      <c r="H23" s="1352"/>
      <c r="I23" s="1352"/>
      <c r="J23" s="1352"/>
      <c r="K23" s="1352"/>
      <c r="L23" s="1352"/>
      <c r="M23" s="1352"/>
      <c r="N23" s="1352"/>
      <c r="O23" s="1352"/>
      <c r="P23" s="1352"/>
      <c r="Q23" s="1352"/>
      <c r="R23" s="1352"/>
      <c r="T23" s="19"/>
      <c r="U23" s="89"/>
      <c r="V23" s="90"/>
    </row>
    <row r="24" spans="3:25" s="7" customFormat="1" ht="38.25" hidden="1" customHeight="1" x14ac:dyDescent="0.25">
      <c r="T24" s="19"/>
      <c r="U24" s="89"/>
      <c r="V24" s="90"/>
    </row>
    <row r="25" spans="3:25" s="7" customFormat="1" ht="31.5" hidden="1" customHeight="1" thickBot="1" x14ac:dyDescent="0.3">
      <c r="C25" s="7" t="s">
        <v>218</v>
      </c>
      <c r="K25" s="34"/>
      <c r="M25" s="42"/>
      <c r="N25" s="42"/>
      <c r="O25" s="42"/>
      <c r="P25" s="42"/>
      <c r="Q25" s="42"/>
      <c r="R25" s="42"/>
      <c r="T25" s="19"/>
      <c r="U25" s="89"/>
      <c r="V25" s="90"/>
    </row>
    <row r="26" spans="3:25" s="7" customFormat="1" ht="31.5" hidden="1" customHeight="1" x14ac:dyDescent="0.2">
      <c r="C26" s="1353" t="s">
        <v>219</v>
      </c>
      <c r="D26" s="1354"/>
      <c r="E26" s="1354"/>
      <c r="F26" s="1355"/>
      <c r="G26" s="13"/>
      <c r="H26" s="1356" t="s">
        <v>220</v>
      </c>
      <c r="I26" s="1357"/>
      <c r="J26" s="1357"/>
      <c r="K26" s="1358"/>
      <c r="L26" s="1358"/>
      <c r="M26" s="1358"/>
      <c r="N26" s="1358"/>
      <c r="O26" s="1358"/>
      <c r="P26" s="1359"/>
      <c r="Q26" s="14" t="s">
        <v>221</v>
      </c>
      <c r="R26" s="42"/>
      <c r="U26" s="84"/>
    </row>
    <row r="27" spans="3:25" s="7" customFormat="1" ht="15.75" hidden="1" x14ac:dyDescent="0.25">
      <c r="C27" s="1344" t="s">
        <v>222</v>
      </c>
      <c r="D27" s="1345"/>
      <c r="E27" s="1345"/>
      <c r="F27" s="1346"/>
      <c r="G27" s="15"/>
      <c r="H27" s="1360" t="s">
        <v>223</v>
      </c>
      <c r="I27" s="1361"/>
      <c r="J27" s="1361"/>
      <c r="K27" s="1362"/>
      <c r="L27" s="1362"/>
      <c r="M27" s="1362"/>
      <c r="N27" s="1362"/>
      <c r="O27" s="1362"/>
      <c r="P27" s="1363"/>
      <c r="Q27" s="91">
        <v>1000000000</v>
      </c>
      <c r="R27" s="42"/>
      <c r="T27" s="92"/>
      <c r="U27" s="89"/>
      <c r="V27" s="90"/>
      <c r="Y27" s="35"/>
    </row>
    <row r="28" spans="3:25" s="7" customFormat="1" ht="15.75" hidden="1" x14ac:dyDescent="0.25">
      <c r="C28" s="1347"/>
      <c r="D28" s="1348"/>
      <c r="E28" s="1348"/>
      <c r="F28" s="1349"/>
      <c r="G28" s="16"/>
      <c r="H28" s="1364" t="s">
        <v>135</v>
      </c>
      <c r="I28" s="1365"/>
      <c r="J28" s="1365"/>
      <c r="K28" s="1366"/>
      <c r="L28" s="1366"/>
      <c r="M28" s="1366"/>
      <c r="N28" s="1366"/>
      <c r="O28" s="1366"/>
      <c r="P28" s="1367"/>
      <c r="Q28" s="93">
        <v>3605000000</v>
      </c>
      <c r="R28" s="42"/>
      <c r="T28" s="92"/>
      <c r="U28" s="89"/>
      <c r="V28" s="90"/>
      <c r="Y28" s="35"/>
    </row>
    <row r="29" spans="3:25" s="7" customFormat="1" ht="15.75" hidden="1" x14ac:dyDescent="0.25">
      <c r="C29" s="1347"/>
      <c r="D29" s="1348"/>
      <c r="E29" s="1348"/>
      <c r="F29" s="1349"/>
      <c r="G29" s="16"/>
      <c r="H29" s="1331" t="s">
        <v>224</v>
      </c>
      <c r="I29" s="1332"/>
      <c r="J29" s="1332"/>
      <c r="K29" s="1333"/>
      <c r="L29" s="1333"/>
      <c r="M29" s="1333"/>
      <c r="N29" s="1333"/>
      <c r="O29" s="1333"/>
      <c r="P29" s="1334"/>
      <c r="Q29" s="94">
        <v>300000000</v>
      </c>
      <c r="R29" s="42"/>
      <c r="T29" s="92"/>
      <c r="U29" s="89"/>
      <c r="V29" s="90"/>
      <c r="Y29" s="35"/>
    </row>
    <row r="30" spans="3:25" s="7" customFormat="1" ht="15.75" hidden="1" x14ac:dyDescent="0.25">
      <c r="C30" s="1347" t="s">
        <v>225</v>
      </c>
      <c r="D30" s="1348"/>
      <c r="E30" s="1348"/>
      <c r="F30" s="1349"/>
      <c r="G30" s="17"/>
      <c r="H30" s="1331" t="s">
        <v>142</v>
      </c>
      <c r="I30" s="1332"/>
      <c r="J30" s="1332"/>
      <c r="K30" s="1333"/>
      <c r="L30" s="1333"/>
      <c r="M30" s="1333"/>
      <c r="N30" s="1333"/>
      <c r="O30" s="1333"/>
      <c r="P30" s="1334"/>
      <c r="Q30" s="93">
        <v>200000000</v>
      </c>
      <c r="R30" s="42"/>
      <c r="T30" s="92"/>
      <c r="U30" s="89"/>
      <c r="V30" s="90"/>
      <c r="Y30" s="35"/>
    </row>
    <row r="31" spans="3:25" s="7" customFormat="1" hidden="1" x14ac:dyDescent="0.25">
      <c r="C31" s="1347" t="s">
        <v>226</v>
      </c>
      <c r="D31" s="1348"/>
      <c r="E31" s="1348"/>
      <c r="F31" s="1349"/>
      <c r="G31" s="16"/>
      <c r="H31" s="1331" t="s">
        <v>227</v>
      </c>
      <c r="I31" s="1332"/>
      <c r="J31" s="1332"/>
      <c r="K31" s="1333"/>
      <c r="L31" s="1333"/>
      <c r="M31" s="1333"/>
      <c r="N31" s="1333"/>
      <c r="O31" s="1333"/>
      <c r="P31" s="1334"/>
      <c r="Q31" s="94">
        <v>300000000</v>
      </c>
      <c r="T31" s="92"/>
      <c r="U31" s="89"/>
      <c r="V31" s="90"/>
      <c r="Y31" s="35"/>
    </row>
    <row r="32" spans="3:25" s="7" customFormat="1" hidden="1" x14ac:dyDescent="0.25">
      <c r="C32" s="1347"/>
      <c r="D32" s="1348"/>
      <c r="E32" s="1348"/>
      <c r="F32" s="1349"/>
      <c r="G32" s="16"/>
      <c r="H32" s="1331" t="s">
        <v>228</v>
      </c>
      <c r="I32" s="1332"/>
      <c r="J32" s="1332"/>
      <c r="K32" s="1333"/>
      <c r="L32" s="1333"/>
      <c r="M32" s="1333"/>
      <c r="N32" s="1333"/>
      <c r="O32" s="1333"/>
      <c r="P32" s="1334"/>
      <c r="Q32" s="94">
        <v>2200000000</v>
      </c>
      <c r="R32" s="19"/>
      <c r="T32" s="92"/>
      <c r="U32" s="89"/>
      <c r="V32" s="90"/>
      <c r="Y32" s="35"/>
    </row>
    <row r="33" spans="3:25" s="7" customFormat="1" hidden="1" x14ac:dyDescent="0.25">
      <c r="C33" s="1347" t="s">
        <v>229</v>
      </c>
      <c r="D33" s="1348"/>
      <c r="E33" s="1348"/>
      <c r="F33" s="1349"/>
      <c r="G33" s="16"/>
      <c r="H33" s="1331" t="s">
        <v>136</v>
      </c>
      <c r="I33" s="1332"/>
      <c r="J33" s="1332"/>
      <c r="K33" s="1333"/>
      <c r="L33" s="1333"/>
      <c r="M33" s="1333"/>
      <c r="N33" s="1333"/>
      <c r="O33" s="1333"/>
      <c r="P33" s="1334"/>
      <c r="Q33" s="94">
        <v>1160000000</v>
      </c>
      <c r="R33" s="19"/>
      <c r="T33" s="92"/>
      <c r="U33" s="89"/>
      <c r="V33" s="90"/>
      <c r="Y33" s="35"/>
    </row>
    <row r="34" spans="3:25" s="7" customFormat="1" hidden="1" x14ac:dyDescent="0.25">
      <c r="C34" s="1347"/>
      <c r="D34" s="1348"/>
      <c r="E34" s="1348"/>
      <c r="F34" s="1349"/>
      <c r="G34" s="16"/>
      <c r="H34" s="1331" t="s">
        <v>134</v>
      </c>
      <c r="I34" s="1332"/>
      <c r="J34" s="1332"/>
      <c r="K34" s="1333"/>
      <c r="L34" s="1333"/>
      <c r="M34" s="1333"/>
      <c r="N34" s="1333"/>
      <c r="O34" s="1333"/>
      <c r="P34" s="1334"/>
      <c r="Q34" s="94">
        <v>30461434</v>
      </c>
      <c r="R34" s="19"/>
      <c r="T34" s="92"/>
      <c r="U34" s="89"/>
      <c r="V34" s="90"/>
      <c r="Y34" s="35"/>
    </row>
    <row r="35" spans="3:25" s="7" customFormat="1" hidden="1" x14ac:dyDescent="0.25">
      <c r="C35" s="1325" t="s">
        <v>230</v>
      </c>
      <c r="D35" s="1325"/>
      <c r="E35" s="1325"/>
      <c r="F35" s="1326"/>
      <c r="G35" s="18"/>
      <c r="H35" s="1331" t="s">
        <v>140</v>
      </c>
      <c r="I35" s="1332"/>
      <c r="J35" s="1332"/>
      <c r="K35" s="1333"/>
      <c r="L35" s="1333"/>
      <c r="M35" s="1333"/>
      <c r="N35" s="1333"/>
      <c r="O35" s="1333"/>
      <c r="P35" s="1334"/>
      <c r="Q35" s="94">
        <v>1962993187</v>
      </c>
      <c r="R35" s="36"/>
      <c r="T35" s="92"/>
      <c r="U35" s="89"/>
      <c r="V35" s="90"/>
      <c r="Y35" s="35"/>
    </row>
    <row r="36" spans="3:25" s="7" customFormat="1" hidden="1" x14ac:dyDescent="0.25">
      <c r="C36" s="1327"/>
      <c r="D36" s="1327"/>
      <c r="E36" s="1327"/>
      <c r="F36" s="1328"/>
      <c r="G36" s="18"/>
      <c r="H36" s="1331" t="s">
        <v>141</v>
      </c>
      <c r="I36" s="1332"/>
      <c r="J36" s="1332"/>
      <c r="K36" s="1333"/>
      <c r="L36" s="1333"/>
      <c r="M36" s="1333"/>
      <c r="N36" s="1333"/>
      <c r="O36" s="1333"/>
      <c r="P36" s="1334"/>
      <c r="Q36" s="94">
        <v>300000000</v>
      </c>
      <c r="R36" s="36"/>
      <c r="T36" s="92"/>
      <c r="U36" s="89"/>
      <c r="V36" s="90"/>
      <c r="Y36" s="35"/>
    </row>
    <row r="37" spans="3:25" s="7" customFormat="1" ht="15.75" hidden="1" thickBot="1" x14ac:dyDescent="0.3">
      <c r="C37" s="1329"/>
      <c r="D37" s="1329"/>
      <c r="E37" s="1329"/>
      <c r="F37" s="1330"/>
      <c r="G37" s="37"/>
      <c r="H37" s="1335" t="s">
        <v>138</v>
      </c>
      <c r="I37" s="1336"/>
      <c r="J37" s="1336"/>
      <c r="K37" s="1337"/>
      <c r="L37" s="1337"/>
      <c r="M37" s="1337"/>
      <c r="N37" s="1337"/>
      <c r="O37" s="1337"/>
      <c r="P37" s="1338"/>
      <c r="Q37" s="94">
        <v>311484467</v>
      </c>
      <c r="R37" s="36"/>
      <c r="T37" s="92"/>
      <c r="U37" s="89"/>
      <c r="V37" s="90"/>
      <c r="Y37" s="35"/>
    </row>
    <row r="38" spans="3:25" s="7" customFormat="1" hidden="1" x14ac:dyDescent="0.25">
      <c r="C38" s="1339" t="s">
        <v>231</v>
      </c>
      <c r="D38" s="1339"/>
      <c r="E38" s="1339"/>
      <c r="F38" s="1339"/>
      <c r="G38" s="37"/>
      <c r="H38" s="1331" t="s">
        <v>137</v>
      </c>
      <c r="I38" s="1332"/>
      <c r="J38" s="1332"/>
      <c r="K38" s="1333"/>
      <c r="L38" s="1333"/>
      <c r="M38" s="1333"/>
      <c r="N38" s="1333"/>
      <c r="O38" s="1333"/>
      <c r="P38" s="1334"/>
      <c r="Q38" s="94">
        <v>31685384000</v>
      </c>
      <c r="R38" s="36"/>
      <c r="T38" s="92"/>
      <c r="U38" s="89"/>
      <c r="V38" s="90"/>
      <c r="Y38" s="35"/>
    </row>
    <row r="39" spans="3:25" s="7" customFormat="1" ht="27" hidden="1" customHeight="1" x14ac:dyDescent="0.25">
      <c r="C39" s="1344" t="s">
        <v>232</v>
      </c>
      <c r="D39" s="1345"/>
      <c r="E39" s="1345"/>
      <c r="F39" s="1346"/>
      <c r="G39" s="17"/>
      <c r="H39" s="1331" t="s">
        <v>139</v>
      </c>
      <c r="I39" s="1332"/>
      <c r="J39" s="1332"/>
      <c r="K39" s="1333"/>
      <c r="L39" s="1333"/>
      <c r="M39" s="1333"/>
      <c r="N39" s="1333"/>
      <c r="O39" s="1333"/>
      <c r="P39" s="1334"/>
      <c r="Q39" s="94">
        <v>5004999999</v>
      </c>
      <c r="R39" s="19"/>
      <c r="T39" s="92"/>
      <c r="U39" s="89"/>
      <c r="V39" s="90"/>
      <c r="Y39" s="35"/>
    </row>
    <row r="40" spans="3:25" s="7" customFormat="1" hidden="1" x14ac:dyDescent="0.25">
      <c r="C40" s="1347" t="s">
        <v>157</v>
      </c>
      <c r="D40" s="1348"/>
      <c r="E40" s="1348"/>
      <c r="F40" s="1349"/>
      <c r="G40" s="17"/>
      <c r="H40" s="1331" t="s">
        <v>145</v>
      </c>
      <c r="I40" s="1332"/>
      <c r="J40" s="1332"/>
      <c r="K40" s="1333"/>
      <c r="L40" s="1333"/>
      <c r="M40" s="1333"/>
      <c r="N40" s="1333"/>
      <c r="O40" s="1333"/>
      <c r="P40" s="1334"/>
      <c r="Q40" s="94">
        <v>2120000000</v>
      </c>
      <c r="R40" s="19"/>
      <c r="T40" s="92"/>
      <c r="U40" s="92"/>
      <c r="V40" s="92"/>
      <c r="W40" s="92"/>
      <c r="Y40" s="35"/>
    </row>
    <row r="41" spans="3:25" s="7" customFormat="1" ht="12.75" hidden="1" customHeight="1" x14ac:dyDescent="0.25">
      <c r="C41" s="1350" t="s">
        <v>233</v>
      </c>
      <c r="D41" s="1351"/>
      <c r="E41" s="1351"/>
      <c r="F41" s="1339"/>
      <c r="G41" s="18"/>
      <c r="H41" s="1331" t="s">
        <v>143</v>
      </c>
      <c r="I41" s="1332"/>
      <c r="J41" s="1332"/>
      <c r="K41" s="1333"/>
      <c r="L41" s="1333"/>
      <c r="M41" s="1333"/>
      <c r="N41" s="1333"/>
      <c r="O41" s="1333"/>
      <c r="P41" s="1334"/>
      <c r="Q41" s="94">
        <v>4000000000</v>
      </c>
      <c r="R41" s="19"/>
      <c r="T41" s="92"/>
      <c r="U41" s="92"/>
      <c r="V41" s="92"/>
      <c r="W41" s="92"/>
      <c r="Y41" s="35"/>
    </row>
    <row r="42" spans="3:25" s="7" customFormat="1" ht="28.5" hidden="1" customHeight="1" thickBot="1" x14ac:dyDescent="0.3">
      <c r="C42" s="1350"/>
      <c r="D42" s="1351"/>
      <c r="E42" s="1351"/>
      <c r="F42" s="1339"/>
      <c r="G42" s="18"/>
      <c r="H42" s="1331" t="s">
        <v>144</v>
      </c>
      <c r="I42" s="1332"/>
      <c r="J42" s="1332"/>
      <c r="K42" s="1333"/>
      <c r="L42" s="1333"/>
      <c r="M42" s="1333"/>
      <c r="N42" s="1333"/>
      <c r="O42" s="1333"/>
      <c r="P42" s="1334"/>
      <c r="Q42" s="94">
        <v>3000000000</v>
      </c>
      <c r="R42" s="19"/>
      <c r="T42" s="92"/>
      <c r="U42" s="92"/>
      <c r="V42" s="92"/>
      <c r="W42" s="92"/>
      <c r="Y42" s="35"/>
    </row>
    <row r="43" spans="3:25" s="7" customFormat="1" ht="31.5" hidden="1" customHeight="1" x14ac:dyDescent="0.25">
      <c r="C43" s="1340" t="s">
        <v>57</v>
      </c>
      <c r="D43" s="1341"/>
      <c r="E43" s="1341"/>
      <c r="F43" s="1342"/>
      <c r="G43" s="1342"/>
      <c r="H43" s="1343"/>
      <c r="I43" s="1343"/>
      <c r="J43" s="1343"/>
      <c r="K43" s="1343"/>
      <c r="L43" s="1343"/>
      <c r="M43" s="1343"/>
      <c r="N43" s="1343"/>
      <c r="O43" s="1343"/>
      <c r="P43" s="1343"/>
      <c r="Q43" s="38">
        <f>SUM(Q27:Q42)</f>
        <v>57180323087</v>
      </c>
      <c r="R43" s="77"/>
      <c r="T43" s="95"/>
      <c r="U43" s="96"/>
      <c r="V43" s="97"/>
    </row>
    <row r="44" spans="3:25" s="7" customFormat="1" ht="31.5" hidden="1" customHeight="1" x14ac:dyDescent="0.2">
      <c r="C44" s="42"/>
      <c r="D44" s="42"/>
      <c r="E44" s="42"/>
      <c r="F44" s="42"/>
      <c r="G44" s="42"/>
      <c r="H44" s="42"/>
      <c r="I44" s="42"/>
      <c r="J44" s="42"/>
      <c r="K44" s="42"/>
      <c r="L44" s="42"/>
      <c r="M44" s="42"/>
      <c r="N44" s="42"/>
      <c r="O44" s="42"/>
      <c r="P44" s="42"/>
      <c r="Q44" s="42"/>
      <c r="R44" s="42"/>
      <c r="U44" s="84"/>
    </row>
    <row r="45" spans="3:25" s="19" customFormat="1" ht="12.75" hidden="1" x14ac:dyDescent="0.2">
      <c r="R45" s="77"/>
      <c r="U45" s="98"/>
    </row>
    <row r="46" spans="3:25" s="19" customFormat="1" ht="12.75" hidden="1" x14ac:dyDescent="0.2">
      <c r="F46" s="36" t="e">
        <f>+F18-[4]base!W76</f>
        <v>#REF!</v>
      </c>
      <c r="G46" s="36" t="e">
        <f>+G18-[4]base!X66</f>
        <v>#REF!</v>
      </c>
      <c r="H46" s="36" t="e">
        <f>+H18-[4]base!Y76</f>
        <v>#REF!</v>
      </c>
      <c r="I46" s="36" t="e">
        <f>+I18-[4]base!X76</f>
        <v>#REF!</v>
      </c>
      <c r="J46" s="36" t="e">
        <f>+[4]base!V76-#REF!</f>
        <v>#REF!</v>
      </c>
      <c r="K46" s="36" t="e">
        <f>+K18-[4]base!Z76</f>
        <v>#REF!</v>
      </c>
      <c r="L46" s="36" t="e">
        <f>+L18-[4]base!AA76</f>
        <v>#REF!</v>
      </c>
      <c r="M46" s="36" t="e">
        <f>+M18-([4]base!AA76-[4]base!AB76)</f>
        <v>#REF!</v>
      </c>
      <c r="N46" s="36"/>
      <c r="O46" s="36"/>
      <c r="P46" s="36" t="e">
        <f>([4]base!Z76-[4]base!AA76)-#REF!</f>
        <v>#REF!</v>
      </c>
      <c r="Q46" s="36" t="e">
        <f>+Q18-[4]base!AB76</f>
        <v>#REF!</v>
      </c>
      <c r="R46" s="77"/>
      <c r="U46" s="98"/>
    </row>
    <row r="47" spans="3:25" s="19" customFormat="1" ht="12.75" hidden="1" x14ac:dyDescent="0.2">
      <c r="F47" s="99" t="e">
        <f>(#REF!+'[4]VICE REL. POLÍTICAS'!E10+'[4]DESPACHO DEL MINISTRO '!E10+'[4]SECRE. GENERAL'!E10)-F18</f>
        <v>#REF!</v>
      </c>
      <c r="G47" s="100"/>
      <c r="H47" s="36" t="e">
        <f>+(#REF!+'[4]VICE REL. POLÍTICAS'!F10+'[4]DESPACHO DEL MINISTRO '!F10+'[4]SECRE. GENERAL'!F10)-#REF!</f>
        <v>#REF!</v>
      </c>
      <c r="I47" s="36"/>
      <c r="J47" s="36"/>
      <c r="K47" s="36" t="e">
        <f>+(#REF!+'[4]VICE REL. POLÍTICAS'!H10+'[4]DESPACHO DEL MINISTRO '!H10+'[4]SECRE. GENERAL'!H10)-#REF!</f>
        <v>#REF!</v>
      </c>
      <c r="L47" s="36" t="e">
        <f>+(#REF!+'[4]VICE REL. POLÍTICAS'!I10+'[4]DESPACHO DEL MINISTRO '!I10+'[4]SECRE. GENERAL'!I10)-#REF!</f>
        <v>#REF!</v>
      </c>
      <c r="M47" s="36"/>
      <c r="N47" s="36"/>
      <c r="O47" s="36"/>
      <c r="P47" s="101" t="e">
        <f>+('[4]SECRE. GENERAL'!L10+'[4]DESPACHO DEL MINISTRO '!L10+'[4]VICE REL. POLÍTICAS'!L10+#REF!)-#REF!</f>
        <v>#REF!</v>
      </c>
      <c r="Q47" s="36" t="e">
        <f>+(#REF!+'[4]VICE REL. POLÍTICAS'!M10+'[4]DESPACHO DEL MINISTRO '!M10+'[4]SECRE. GENERAL'!M10)-#REF!</f>
        <v>#REF!</v>
      </c>
      <c r="R47" s="35"/>
      <c r="U47" s="98"/>
    </row>
    <row r="48" spans="3:25" s="19" customFormat="1" ht="12.75" hidden="1" x14ac:dyDescent="0.2">
      <c r="F48" s="39"/>
      <c r="R48" s="77"/>
      <c r="U48" s="98"/>
    </row>
    <row r="49" spans="9:21" s="19" customFormat="1" ht="12.75" hidden="1" x14ac:dyDescent="0.2">
      <c r="R49" s="77"/>
      <c r="U49" s="98"/>
    </row>
    <row r="50" spans="9:21" s="19" customFormat="1" ht="12.75" x14ac:dyDescent="0.2"/>
    <row r="51" spans="9:21" s="19" customFormat="1" ht="12.75" x14ac:dyDescent="0.2"/>
    <row r="52" spans="9:21" s="19" customFormat="1" ht="12.75" x14ac:dyDescent="0.2">
      <c r="I52" s="39"/>
      <c r="J52" s="39"/>
    </row>
    <row r="53" spans="9:21" s="19" customFormat="1" ht="12.75" x14ac:dyDescent="0.2"/>
  </sheetData>
  <mergeCells count="46">
    <mergeCell ref="C21:R21"/>
    <mergeCell ref="C1:F7"/>
    <mergeCell ref="P1:R1"/>
    <mergeCell ref="H2:O2"/>
    <mergeCell ref="P2:R3"/>
    <mergeCell ref="H3:O3"/>
    <mergeCell ref="H4:O4"/>
    <mergeCell ref="P4:R7"/>
    <mergeCell ref="H5:O5"/>
    <mergeCell ref="H6:O6"/>
    <mergeCell ref="C8:F8"/>
    <mergeCell ref="H8:R8"/>
    <mergeCell ref="C9:R9"/>
    <mergeCell ref="C20:Q20"/>
    <mergeCell ref="C18:D18"/>
    <mergeCell ref="C12:C14"/>
    <mergeCell ref="H33:P33"/>
    <mergeCell ref="H34:P34"/>
    <mergeCell ref="C22:Q22"/>
    <mergeCell ref="C23:R23"/>
    <mergeCell ref="C26:F26"/>
    <mergeCell ref="H26:P26"/>
    <mergeCell ref="C27:F29"/>
    <mergeCell ref="H27:P27"/>
    <mergeCell ref="H28:P28"/>
    <mergeCell ref="H29:P29"/>
    <mergeCell ref="C30:F30"/>
    <mergeCell ref="H30:P30"/>
    <mergeCell ref="C31:F32"/>
    <mergeCell ref="H31:P31"/>
    <mergeCell ref="H32:P32"/>
    <mergeCell ref="C33:F34"/>
    <mergeCell ref="C43:P43"/>
    <mergeCell ref="C39:F39"/>
    <mergeCell ref="H39:P39"/>
    <mergeCell ref="C40:F40"/>
    <mergeCell ref="H40:P40"/>
    <mergeCell ref="C41:F42"/>
    <mergeCell ref="H41:P41"/>
    <mergeCell ref="H42:P42"/>
    <mergeCell ref="C35:F37"/>
    <mergeCell ref="H35:P35"/>
    <mergeCell ref="H36:P36"/>
    <mergeCell ref="H37:P37"/>
    <mergeCell ref="C38:F38"/>
    <mergeCell ref="H38:P38"/>
  </mergeCells>
  <conditionalFormatting sqref="F48">
    <cfRule type="cellIs" dxfId="3" priority="1" operator="notEqual">
      <formula>0</formula>
    </cfRule>
  </conditionalFormatting>
  <conditionalFormatting sqref="F46:Q46">
    <cfRule type="cellIs" dxfId="2" priority="8" operator="greaterThan">
      <formula>0</formula>
    </cfRule>
    <cfRule type="colorScale" priority="9">
      <colorScale>
        <cfvo type="num" val="0"/>
        <cfvo type="num" val="0"/>
        <color rgb="FFFF0000"/>
        <color rgb="FFFFEF9C"/>
      </colorScale>
    </cfRule>
  </conditionalFormatting>
  <conditionalFormatting sqref="H47:R47">
    <cfRule type="cellIs" dxfId="1" priority="6" operator="greaterThan">
      <formula>0</formula>
    </cfRule>
    <cfRule type="colorScale" priority="7">
      <colorScale>
        <cfvo type="num" val="0"/>
        <cfvo type="num" val="0"/>
        <color rgb="FFFF0000"/>
        <color rgb="FFFFEF9C"/>
      </colorScale>
    </cfRule>
  </conditionalFormatting>
  <conditionalFormatting sqref="R35:R37">
    <cfRule type="colorScale" priority="5">
      <colorScale>
        <cfvo type="num" val="0"/>
        <cfvo type="num" val="0"/>
        <color rgb="FFFF0000"/>
        <color rgb="FFFFEF9C"/>
      </colorScale>
    </cfRule>
  </conditionalFormatting>
  <conditionalFormatting sqref="R35:R38">
    <cfRule type="cellIs" dxfId="0" priority="2" operator="greaterThan">
      <formula>0</formula>
    </cfRule>
  </conditionalFormatting>
  <conditionalFormatting sqref="R38">
    <cfRule type="colorScale" priority="3">
      <colorScale>
        <cfvo type="num" val="0"/>
        <cfvo type="num" val="0"/>
        <color rgb="FFFF0000"/>
        <color rgb="FFFFEF9C"/>
      </colorScale>
    </cfRule>
  </conditionalFormatting>
  <printOptions horizontalCentered="1"/>
  <pageMargins left="0.36458333333333331" right="0" top="0" bottom="0" header="0.78740157480314965" footer="0.39370078740157483"/>
  <pageSetup paperSize="300" scale="60" orientation="landscape" r:id="rId1"/>
  <headerFooter alignWithMargins="0"/>
  <rowBreaks count="1" manualBreakCount="1">
    <brk id="23" min="2" max="1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B2:M25"/>
  <sheetViews>
    <sheetView topLeftCell="A4" workbookViewId="0">
      <selection activeCell="G7" sqref="G7"/>
    </sheetView>
  </sheetViews>
  <sheetFormatPr baseColWidth="10" defaultColWidth="9.140625" defaultRowHeight="15" x14ac:dyDescent="0.25"/>
  <cols>
    <col min="2" max="2" width="26.85546875" customWidth="1"/>
    <col min="3" max="3" width="17.42578125" customWidth="1"/>
    <col min="4" max="4" width="15.5703125" customWidth="1"/>
    <col min="5" max="5" width="18" customWidth="1"/>
    <col min="6" max="6" width="17.42578125" customWidth="1"/>
    <col min="7" max="7" width="17.5703125" customWidth="1"/>
    <col min="8" max="8" width="8.85546875" customWidth="1"/>
    <col min="9" max="9" width="17.42578125" customWidth="1"/>
    <col min="10" max="10" width="13.85546875" bestFit="1" customWidth="1"/>
    <col min="11" max="11" width="13.85546875" customWidth="1"/>
    <col min="12" max="13" width="12.140625" customWidth="1"/>
  </cols>
  <sheetData>
    <row r="2" spans="2:13" ht="15.75" thickBot="1" x14ac:dyDescent="0.3"/>
    <row r="3" spans="2:13" ht="24.75" customHeight="1" thickBot="1" x14ac:dyDescent="0.3">
      <c r="B3" s="1401" t="s">
        <v>47</v>
      </c>
      <c r="C3" s="1402"/>
      <c r="D3" s="1402"/>
      <c r="E3" s="1402"/>
      <c r="F3" s="1402"/>
      <c r="G3" s="1402"/>
      <c r="H3" s="1402"/>
      <c r="I3" s="1402"/>
      <c r="J3" s="1402"/>
      <c r="K3" s="1402"/>
      <c r="L3" s="1402"/>
      <c r="M3" s="1402"/>
    </row>
    <row r="4" spans="2:13" ht="42" customHeight="1" thickBot="1" x14ac:dyDescent="0.3">
      <c r="B4" s="250" t="s">
        <v>60</v>
      </c>
      <c r="C4" s="230" t="s">
        <v>89</v>
      </c>
      <c r="D4" s="230" t="s">
        <v>38</v>
      </c>
      <c r="E4" s="230" t="s">
        <v>92</v>
      </c>
      <c r="F4" s="230" t="s">
        <v>93</v>
      </c>
      <c r="G4" s="230" t="s">
        <v>24</v>
      </c>
      <c r="H4" s="230" t="s">
        <v>317</v>
      </c>
      <c r="I4" s="230" t="s">
        <v>39</v>
      </c>
      <c r="J4" s="230" t="s">
        <v>25</v>
      </c>
      <c r="K4" s="230" t="s">
        <v>62</v>
      </c>
      <c r="L4" s="230" t="s">
        <v>76</v>
      </c>
      <c r="M4" s="230" t="s">
        <v>41</v>
      </c>
    </row>
    <row r="5" spans="2:13" ht="23.25" customHeight="1" x14ac:dyDescent="0.25">
      <c r="B5" s="197" t="s">
        <v>43</v>
      </c>
      <c r="C5" s="198" t="e">
        <f>+#REF!</f>
        <v>#REF!</v>
      </c>
      <c r="D5" s="199" t="e">
        <f>+#REF!</f>
        <v>#REF!</v>
      </c>
      <c r="E5" s="200" t="e">
        <f>+#REF!</f>
        <v>#REF!</v>
      </c>
      <c r="F5" s="199" t="e">
        <f>+#REF!</f>
        <v>#REF!</v>
      </c>
      <c r="G5" s="202" t="e">
        <f>+#REF!</f>
        <v>#REF!</v>
      </c>
      <c r="H5" s="231" t="e">
        <f>+G5/F5</f>
        <v>#REF!</v>
      </c>
      <c r="I5" s="199" t="e">
        <f>+F5-G5</f>
        <v>#REF!</v>
      </c>
      <c r="J5" s="199" t="e">
        <f>+#REF!</f>
        <v>#REF!</v>
      </c>
      <c r="K5" s="201" t="e">
        <f t="shared" ref="K5:K14" si="0">+J5/F5</f>
        <v>#REF!</v>
      </c>
      <c r="L5" s="202" t="e">
        <f>+#REF!</f>
        <v>#REF!</v>
      </c>
      <c r="M5" s="201">
        <f>+IF(ISERROR(L5/F5),0,L5/F5)</f>
        <v>0</v>
      </c>
    </row>
    <row r="6" spans="2:13" ht="25.5" customHeight="1" x14ac:dyDescent="0.25">
      <c r="B6" s="116" t="s">
        <v>146</v>
      </c>
      <c r="C6" s="70" t="e">
        <f>+#REF!</f>
        <v>#REF!</v>
      </c>
      <c r="D6" s="192" t="e">
        <f>+#REF!</f>
        <v>#REF!</v>
      </c>
      <c r="E6" s="193" t="e">
        <f>+#REF!</f>
        <v>#REF!</v>
      </c>
      <c r="F6" s="192" t="e">
        <f>+#REF!</f>
        <v>#REF!</v>
      </c>
      <c r="G6" s="195" t="e">
        <f>+#REF!</f>
        <v>#REF!</v>
      </c>
      <c r="H6" s="196" t="e">
        <f t="shared" ref="H6:H18" si="1">+G6/F6</f>
        <v>#REF!</v>
      </c>
      <c r="I6" s="192" t="e">
        <f t="shared" ref="I6:I18" si="2">+F6-G6</f>
        <v>#REF!</v>
      </c>
      <c r="J6" s="192" t="e">
        <f>+#REF!</f>
        <v>#REF!</v>
      </c>
      <c r="K6" s="194" t="e">
        <f t="shared" si="0"/>
        <v>#REF!</v>
      </c>
      <c r="L6" s="195" t="e">
        <f>+#REF!</f>
        <v>#REF!</v>
      </c>
      <c r="M6" s="194">
        <f t="shared" ref="M6:M17" si="3">+IF(ISERROR(L6/F6),0,L6/F6)</f>
        <v>0</v>
      </c>
    </row>
    <row r="7" spans="2:13" ht="27" customHeight="1" x14ac:dyDescent="0.25">
      <c r="B7" s="116" t="s">
        <v>64</v>
      </c>
      <c r="C7" s="70" t="e">
        <f>+#REF!</f>
        <v>#REF!</v>
      </c>
      <c r="D7" s="192" t="e">
        <f>+#REF!</f>
        <v>#REF!</v>
      </c>
      <c r="E7" s="193" t="e">
        <f>+#REF!</f>
        <v>#REF!</v>
      </c>
      <c r="F7" s="192" t="e">
        <f>+#REF!</f>
        <v>#REF!</v>
      </c>
      <c r="G7" s="195" t="e">
        <f>+#REF!</f>
        <v>#REF!</v>
      </c>
      <c r="H7" s="196" t="e">
        <f t="shared" si="1"/>
        <v>#REF!</v>
      </c>
      <c r="I7" s="192" t="e">
        <f t="shared" si="2"/>
        <v>#REF!</v>
      </c>
      <c r="J7" s="192" t="e">
        <f>+#REF!</f>
        <v>#REF!</v>
      </c>
      <c r="K7" s="194" t="e">
        <f t="shared" si="0"/>
        <v>#REF!</v>
      </c>
      <c r="L7" s="195" t="e">
        <f>+#REF!</f>
        <v>#REF!</v>
      </c>
      <c r="M7" s="194">
        <f t="shared" si="3"/>
        <v>0</v>
      </c>
    </row>
    <row r="8" spans="2:13" ht="40.5" customHeight="1" x14ac:dyDescent="0.25">
      <c r="B8" s="116" t="e">
        <f>+#REF!</f>
        <v>#REF!</v>
      </c>
      <c r="C8" s="70" t="e">
        <f>+#REF!</f>
        <v>#REF!</v>
      </c>
      <c r="D8" s="192" t="e">
        <f>+#REF!</f>
        <v>#REF!</v>
      </c>
      <c r="E8" s="193" t="e">
        <f>+#REF!</f>
        <v>#REF!</v>
      </c>
      <c r="F8" s="192" t="e">
        <f>+#REF!</f>
        <v>#REF!</v>
      </c>
      <c r="G8" s="195" t="e">
        <f>+#REF!</f>
        <v>#REF!</v>
      </c>
      <c r="H8" s="196" t="e">
        <f t="shared" si="1"/>
        <v>#REF!</v>
      </c>
      <c r="I8" s="192" t="e">
        <f t="shared" si="2"/>
        <v>#REF!</v>
      </c>
      <c r="J8" s="192" t="e">
        <f>+#REF!</f>
        <v>#REF!</v>
      </c>
      <c r="K8" s="194" t="e">
        <f t="shared" si="0"/>
        <v>#REF!</v>
      </c>
      <c r="L8" s="195" t="e">
        <f>+#REF!</f>
        <v>#REF!</v>
      </c>
      <c r="M8" s="194">
        <f t="shared" si="3"/>
        <v>0</v>
      </c>
    </row>
    <row r="9" spans="2:13" ht="42.75" customHeight="1" x14ac:dyDescent="0.25">
      <c r="B9" s="116" t="s">
        <v>147</v>
      </c>
      <c r="C9" s="70" t="e">
        <f>+#REF!</f>
        <v>#REF!</v>
      </c>
      <c r="D9" s="192" t="e">
        <f>+#REF!</f>
        <v>#REF!</v>
      </c>
      <c r="E9" s="193" t="e">
        <f>+#REF!</f>
        <v>#REF!</v>
      </c>
      <c r="F9" s="192" t="e">
        <f>+#REF!</f>
        <v>#REF!</v>
      </c>
      <c r="G9" s="195" t="e">
        <f>+#REF!</f>
        <v>#REF!</v>
      </c>
      <c r="H9" s="196" t="e">
        <f t="shared" si="1"/>
        <v>#REF!</v>
      </c>
      <c r="I9" s="192" t="e">
        <f t="shared" si="2"/>
        <v>#REF!</v>
      </c>
      <c r="J9" s="192" t="e">
        <f>+#REF!</f>
        <v>#REF!</v>
      </c>
      <c r="K9" s="194" t="e">
        <f t="shared" si="0"/>
        <v>#REF!</v>
      </c>
      <c r="L9" s="195" t="e">
        <f>+#REF!</f>
        <v>#REF!</v>
      </c>
      <c r="M9" s="194">
        <f t="shared" si="3"/>
        <v>0</v>
      </c>
    </row>
    <row r="10" spans="2:13" ht="42.75" customHeight="1" x14ac:dyDescent="0.25">
      <c r="B10" s="116" t="s">
        <v>334</v>
      </c>
      <c r="C10" s="70" t="e">
        <f>+#REF!</f>
        <v>#REF!</v>
      </c>
      <c r="D10" s="192" t="e">
        <f>+#REF!</f>
        <v>#REF!</v>
      </c>
      <c r="E10" s="193" t="e">
        <f>+#REF!</f>
        <v>#REF!</v>
      </c>
      <c r="F10" s="192" t="e">
        <f>+#REF!</f>
        <v>#REF!</v>
      </c>
      <c r="G10" s="195" t="e">
        <f>+#REF!</f>
        <v>#REF!</v>
      </c>
      <c r="H10" s="196" t="e">
        <f>+G10/F10</f>
        <v>#REF!</v>
      </c>
      <c r="I10" s="192" t="e">
        <f>+F10-G10</f>
        <v>#REF!</v>
      </c>
      <c r="J10" s="192" t="e">
        <f>+#REF!</f>
        <v>#REF!</v>
      </c>
      <c r="K10" s="194" t="e">
        <f>+J10/F10</f>
        <v>#REF!</v>
      </c>
      <c r="L10" s="195" t="e">
        <f>+#REF!</f>
        <v>#REF!</v>
      </c>
      <c r="M10" s="194">
        <f t="shared" si="3"/>
        <v>0</v>
      </c>
    </row>
    <row r="11" spans="2:13" ht="42.75" customHeight="1" x14ac:dyDescent="0.25">
      <c r="B11" s="116" t="s">
        <v>360</v>
      </c>
      <c r="C11" s="70" t="e">
        <f>+#REF!</f>
        <v>#REF!</v>
      </c>
      <c r="D11" s="192" t="e">
        <f>+#REF!</f>
        <v>#REF!</v>
      </c>
      <c r="E11" s="193" t="e">
        <f>+#REF!</f>
        <v>#REF!</v>
      </c>
      <c r="F11" s="192" t="e">
        <f>+#REF!</f>
        <v>#REF!</v>
      </c>
      <c r="G11" s="195" t="e">
        <f>+#REF!</f>
        <v>#REF!</v>
      </c>
      <c r="H11" s="196" t="e">
        <f>+G11/F11</f>
        <v>#REF!</v>
      </c>
      <c r="I11" s="192" t="e">
        <f>+F11-G11</f>
        <v>#REF!</v>
      </c>
      <c r="J11" s="192" t="e">
        <f>+#REF!</f>
        <v>#REF!</v>
      </c>
      <c r="K11" s="194" t="e">
        <f>+J11/F11</f>
        <v>#REF!</v>
      </c>
      <c r="L11" s="195" t="e">
        <f>+#REF!</f>
        <v>#REF!</v>
      </c>
      <c r="M11" s="194">
        <f t="shared" si="3"/>
        <v>0</v>
      </c>
    </row>
    <row r="12" spans="2:13" ht="28.5" customHeight="1" x14ac:dyDescent="0.25">
      <c r="B12" s="259" t="s">
        <v>81</v>
      </c>
      <c r="C12" s="260" t="e">
        <f>SUM(C5:C11)</f>
        <v>#REF!</v>
      </c>
      <c r="D12" s="260" t="e">
        <f>SUM(D5:D11)</f>
        <v>#REF!</v>
      </c>
      <c r="E12" s="260" t="e">
        <f>SUM(E5:E11)</f>
        <v>#REF!</v>
      </c>
      <c r="F12" s="260" t="e">
        <f>SUM(F5:F11)</f>
        <v>#REF!</v>
      </c>
      <c r="G12" s="260" t="e">
        <f>SUM(G5:G11)</f>
        <v>#REF!</v>
      </c>
      <c r="H12" s="261" t="e">
        <f t="shared" si="1"/>
        <v>#REF!</v>
      </c>
      <c r="I12" s="262" t="e">
        <f>SUM(I5:I11)</f>
        <v>#REF!</v>
      </c>
      <c r="J12" s="262" t="e">
        <f>SUM(J5:J11)</f>
        <v>#REF!</v>
      </c>
      <c r="K12" s="261" t="e">
        <f t="shared" si="0"/>
        <v>#REF!</v>
      </c>
      <c r="L12" s="263" t="e">
        <f>SUM(L5:L11)</f>
        <v>#REF!</v>
      </c>
      <c r="M12" s="261">
        <f>+IF(ISERROR(L12/F12),0,L12/F12)</f>
        <v>0</v>
      </c>
    </row>
    <row r="13" spans="2:13" ht="21.75" customHeight="1" x14ac:dyDescent="0.25">
      <c r="B13" s="71" t="s">
        <v>45</v>
      </c>
      <c r="C13" s="70" t="e">
        <f>+#REF!</f>
        <v>#REF!</v>
      </c>
      <c r="D13" s="192" t="e">
        <f>+#REF!</f>
        <v>#REF!</v>
      </c>
      <c r="E13" s="192" t="e">
        <f>+#REF!</f>
        <v>#REF!</v>
      </c>
      <c r="F13" s="192" t="e">
        <f>+#REF!</f>
        <v>#REF!</v>
      </c>
      <c r="G13" s="195" t="e">
        <f>+#REF!</f>
        <v>#REF!</v>
      </c>
      <c r="H13" s="196" t="e">
        <f t="shared" si="1"/>
        <v>#REF!</v>
      </c>
      <c r="I13" s="192" t="e">
        <f t="shared" si="2"/>
        <v>#REF!</v>
      </c>
      <c r="J13" s="192" t="e">
        <f>+#REF!</f>
        <v>#REF!</v>
      </c>
      <c r="K13" s="196" t="e">
        <f t="shared" si="0"/>
        <v>#REF!</v>
      </c>
      <c r="L13" s="195" t="e">
        <f>+#REF!</f>
        <v>#REF!</v>
      </c>
      <c r="M13" s="196">
        <f t="shared" si="3"/>
        <v>0</v>
      </c>
    </row>
    <row r="14" spans="2:13" ht="24" customHeight="1" x14ac:dyDescent="0.25">
      <c r="B14" s="269" t="s">
        <v>78</v>
      </c>
      <c r="C14" s="270" t="e">
        <f>+C13</f>
        <v>#REF!</v>
      </c>
      <c r="D14" s="271" t="e">
        <f>+D13</f>
        <v>#REF!</v>
      </c>
      <c r="E14" s="271" t="e">
        <f>+E13</f>
        <v>#REF!</v>
      </c>
      <c r="F14" s="271" t="e">
        <f>+F13</f>
        <v>#REF!</v>
      </c>
      <c r="G14" s="272" t="e">
        <f>+G13</f>
        <v>#REF!</v>
      </c>
      <c r="H14" s="273" t="e">
        <f t="shared" si="1"/>
        <v>#REF!</v>
      </c>
      <c r="I14" s="271" t="e">
        <f t="shared" si="2"/>
        <v>#REF!</v>
      </c>
      <c r="J14" s="271" t="e">
        <f>+J13</f>
        <v>#REF!</v>
      </c>
      <c r="K14" s="273" t="e">
        <f t="shared" si="0"/>
        <v>#REF!</v>
      </c>
      <c r="L14" s="272" t="e">
        <f>+L13</f>
        <v>#REF!</v>
      </c>
      <c r="M14" s="273">
        <f t="shared" si="3"/>
        <v>0</v>
      </c>
    </row>
    <row r="15" spans="2:13" ht="33" customHeight="1" x14ac:dyDescent="0.25">
      <c r="B15" s="264" t="s">
        <v>234</v>
      </c>
      <c r="C15" s="265" t="e">
        <f>+C12+C14</f>
        <v>#REF!</v>
      </c>
      <c r="D15" s="266" t="e">
        <f>+D12+D14</f>
        <v>#REF!</v>
      </c>
      <c r="E15" s="266" t="e">
        <f>+E12+E14</f>
        <v>#REF!</v>
      </c>
      <c r="F15" s="266" t="e">
        <f>+F12+F14</f>
        <v>#REF!</v>
      </c>
      <c r="G15" s="267" t="e">
        <f>+G12+G14</f>
        <v>#REF!</v>
      </c>
      <c r="H15" s="268" t="e">
        <f t="shared" si="1"/>
        <v>#REF!</v>
      </c>
      <c r="I15" s="266" t="e">
        <f t="shared" si="2"/>
        <v>#REF!</v>
      </c>
      <c r="J15" s="266" t="e">
        <f>+J12+J14</f>
        <v>#REF!</v>
      </c>
      <c r="K15" s="268" t="e">
        <f>+J15/F15</f>
        <v>#REF!</v>
      </c>
      <c r="L15" s="267" t="e">
        <f>+L12+L14</f>
        <v>#REF!</v>
      </c>
      <c r="M15" s="268">
        <f t="shared" si="3"/>
        <v>0</v>
      </c>
    </row>
    <row r="16" spans="2:13" ht="35.25" customHeight="1" x14ac:dyDescent="0.25">
      <c r="B16" s="219" t="s">
        <v>236</v>
      </c>
      <c r="C16" s="220">
        <f>+'CONSOLIDADO '!B17</f>
        <v>0</v>
      </c>
      <c r="D16" s="221">
        <f>+'CONSOLIDADO '!F18</f>
        <v>0</v>
      </c>
      <c r="E16" s="221">
        <v>0</v>
      </c>
      <c r="F16" s="222">
        <f>+D16-E16</f>
        <v>0</v>
      </c>
      <c r="G16" s="221">
        <f>+'CONSOLIDADO '!G17</f>
        <v>0</v>
      </c>
      <c r="H16" s="223">
        <f>+IF(ISERROR(G16/F16),0,G16/F16)</f>
        <v>0</v>
      </c>
      <c r="I16" s="222">
        <f t="shared" si="2"/>
        <v>0</v>
      </c>
      <c r="J16" s="222">
        <f>+'CONSOLIDADO '!J18</f>
        <v>0</v>
      </c>
      <c r="K16" s="223">
        <f>+IF(ISERROR(J16/D16),0,J16/D16)</f>
        <v>0</v>
      </c>
      <c r="L16" s="221">
        <f>+'CONSOLIDADO '!M18</f>
        <v>0</v>
      </c>
      <c r="M16" s="223">
        <f t="shared" si="3"/>
        <v>0</v>
      </c>
    </row>
    <row r="17" spans="2:13" ht="20.25" customHeight="1" thickBot="1" x14ac:dyDescent="0.3">
      <c r="B17" s="269" t="s">
        <v>235</v>
      </c>
      <c r="C17" s="270">
        <f>+C16</f>
        <v>0</v>
      </c>
      <c r="D17" s="271">
        <f t="shared" ref="D17:J17" si="4">+D16</f>
        <v>0</v>
      </c>
      <c r="E17" s="271">
        <f t="shared" si="4"/>
        <v>0</v>
      </c>
      <c r="F17" s="271">
        <f t="shared" si="4"/>
        <v>0</v>
      </c>
      <c r="G17" s="272">
        <f>+G16</f>
        <v>0</v>
      </c>
      <c r="H17" s="273">
        <f>+IF(ISERROR(G17/F17),0,G17/F17)</f>
        <v>0</v>
      </c>
      <c r="I17" s="271">
        <f t="shared" si="2"/>
        <v>0</v>
      </c>
      <c r="J17" s="271">
        <f t="shared" si="4"/>
        <v>0</v>
      </c>
      <c r="K17" s="273">
        <f>+IF(ISERROR(J17/D17),0,J17/D17)</f>
        <v>0</v>
      </c>
      <c r="L17" s="272">
        <f>+L16</f>
        <v>0</v>
      </c>
      <c r="M17" s="273">
        <f t="shared" si="3"/>
        <v>0</v>
      </c>
    </row>
    <row r="18" spans="2:13" ht="24.75" customHeight="1" thickBot="1" x14ac:dyDescent="0.3">
      <c r="B18" s="232" t="s">
        <v>240</v>
      </c>
      <c r="C18" s="233" t="e">
        <f>+C15+C17</f>
        <v>#REF!</v>
      </c>
      <c r="D18" s="234" t="e">
        <f t="shared" ref="D18:J18" si="5">+D15+D17</f>
        <v>#REF!</v>
      </c>
      <c r="E18" s="234" t="e">
        <f t="shared" si="5"/>
        <v>#REF!</v>
      </c>
      <c r="F18" s="234" t="e">
        <f t="shared" si="5"/>
        <v>#REF!</v>
      </c>
      <c r="G18" s="235" t="e">
        <f>+G15+G17</f>
        <v>#REF!</v>
      </c>
      <c r="H18" s="236" t="e">
        <f t="shared" si="1"/>
        <v>#REF!</v>
      </c>
      <c r="I18" s="234" t="e">
        <f t="shared" si="2"/>
        <v>#REF!</v>
      </c>
      <c r="J18" s="234" t="e">
        <f t="shared" si="5"/>
        <v>#REF!</v>
      </c>
      <c r="K18" s="236" t="e">
        <f>+J18/F18</f>
        <v>#REF!</v>
      </c>
      <c r="L18" s="235" t="e">
        <f>+L15+L17</f>
        <v>#REF!</v>
      </c>
      <c r="M18" s="236">
        <f>+IF(ISERROR(L18/F18),0,L18/F18)</f>
        <v>0</v>
      </c>
    </row>
    <row r="21" spans="2:13" x14ac:dyDescent="0.25">
      <c r="C21" s="226"/>
      <c r="E21" s="216"/>
    </row>
    <row r="22" spans="2:13" x14ac:dyDescent="0.25">
      <c r="C22" s="254"/>
      <c r="L22" s="41"/>
    </row>
    <row r="23" spans="2:13" x14ac:dyDescent="0.25">
      <c r="E23" s="216"/>
      <c r="L23" s="8"/>
    </row>
    <row r="25" spans="2:13" x14ac:dyDescent="0.25">
      <c r="E25" s="216"/>
    </row>
  </sheetData>
  <mergeCells count="1">
    <mergeCell ref="B3:M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rgb="FFFFFF00"/>
  </sheetPr>
  <dimension ref="A1:Q44"/>
  <sheetViews>
    <sheetView workbookViewId="0">
      <selection sqref="A1:O1"/>
    </sheetView>
  </sheetViews>
  <sheetFormatPr baseColWidth="10" defaultColWidth="11.42578125" defaultRowHeight="15" x14ac:dyDescent="0.25"/>
  <cols>
    <col min="1" max="1" width="35.140625" customWidth="1"/>
    <col min="2" max="2" width="18.5703125" customWidth="1"/>
    <col min="3" max="3" width="17" customWidth="1"/>
    <col min="4" max="4" width="0.7109375" hidden="1" customWidth="1"/>
    <col min="5" max="5" width="24.140625" hidden="1" customWidth="1"/>
    <col min="6" max="6" width="16.5703125" customWidth="1"/>
    <col min="7" max="7" width="12.85546875" customWidth="1"/>
    <col min="8" max="8" width="21.5703125" hidden="1" customWidth="1"/>
    <col min="9" max="9" width="17.28515625" customWidth="1"/>
    <col min="10" max="10" width="20.140625" hidden="1" customWidth="1"/>
    <col min="11" max="11" width="0" hidden="1" customWidth="1"/>
    <col min="12" max="12" width="38" customWidth="1"/>
    <col min="14" max="14" width="14.85546875" customWidth="1"/>
    <col min="15" max="20" width="0" hidden="1" customWidth="1"/>
  </cols>
  <sheetData>
    <row r="1" spans="1:17" ht="15" customHeight="1" x14ac:dyDescent="0.25">
      <c r="A1" s="1403"/>
      <c r="B1" s="1403"/>
      <c r="C1" s="1403"/>
      <c r="D1" s="1403"/>
      <c r="E1" s="1403"/>
      <c r="F1" s="1403"/>
      <c r="G1" s="1403"/>
      <c r="H1" s="1403"/>
      <c r="I1" s="1403"/>
      <c r="J1" s="1403"/>
      <c r="K1" s="1403"/>
      <c r="L1" s="1403"/>
      <c r="M1" s="1403"/>
      <c r="N1" s="1403"/>
      <c r="O1" s="1403"/>
    </row>
    <row r="2" spans="1:17" ht="29.25" customHeight="1" x14ac:dyDescent="0.25">
      <c r="A2" s="1410">
        <f>+'POR DIRECCIONES'!A4:P4</f>
        <v>46265</v>
      </c>
      <c r="B2" s="1411"/>
      <c r="C2" s="1411"/>
      <c r="D2" s="1411"/>
      <c r="E2" s="1411"/>
      <c r="F2" s="1411"/>
      <c r="G2" s="1411"/>
      <c r="H2" s="1411"/>
      <c r="I2" s="1411"/>
      <c r="J2" s="1411"/>
      <c r="K2" s="1411"/>
      <c r="L2" s="1412"/>
    </row>
    <row r="3" spans="1:17" ht="15" customHeight="1" x14ac:dyDescent="0.25">
      <c r="A3" s="1413" t="s">
        <v>364</v>
      </c>
      <c r="B3" s="1414"/>
      <c r="C3" s="1414"/>
      <c r="D3" s="1414"/>
      <c r="E3" s="1414"/>
      <c r="F3" s="1414"/>
      <c r="G3" s="1414"/>
      <c r="H3" s="1414"/>
      <c r="I3" s="1414"/>
      <c r="J3" s="1414"/>
      <c r="K3" s="1414"/>
      <c r="L3" s="1415"/>
    </row>
    <row r="4" spans="1:17" ht="15" customHeight="1" x14ac:dyDescent="0.25">
      <c r="A4" s="1416"/>
      <c r="B4" s="1417"/>
      <c r="C4" s="1417"/>
      <c r="D4" s="1417"/>
      <c r="E4" s="1417"/>
      <c r="F4" s="1417"/>
      <c r="G4" s="1417"/>
      <c r="H4" s="1417"/>
      <c r="I4" s="1417"/>
      <c r="J4" s="1417"/>
      <c r="K4" s="1417"/>
      <c r="L4" s="1418"/>
    </row>
    <row r="5" spans="1:17" ht="39" customHeight="1" x14ac:dyDescent="0.25">
      <c r="A5" s="335"/>
      <c r="J5" s="213"/>
      <c r="K5" s="213"/>
      <c r="L5" s="336"/>
    </row>
    <row r="6" spans="1:17" ht="45.75" customHeight="1" x14ac:dyDescent="0.25">
      <c r="A6" s="1404" t="s">
        <v>272</v>
      </c>
      <c r="B6" s="1405"/>
      <c r="C6" s="1405"/>
      <c r="D6" s="1405"/>
      <c r="E6" s="1405"/>
      <c r="F6" s="1405"/>
      <c r="G6" s="1405"/>
      <c r="H6" s="1405"/>
      <c r="I6" s="1405"/>
      <c r="J6" s="1405"/>
      <c r="K6" s="1405"/>
      <c r="L6" s="1406"/>
      <c r="Q6" s="103"/>
    </row>
    <row r="7" spans="1:17" ht="23.25" customHeight="1" x14ac:dyDescent="0.25">
      <c r="A7" s="1404" t="s">
        <v>273</v>
      </c>
      <c r="B7" s="1405"/>
      <c r="C7" s="1405"/>
      <c r="D7" s="1405"/>
      <c r="E7" s="1405"/>
      <c r="F7" s="1405"/>
      <c r="G7" s="1405"/>
      <c r="H7" s="1405"/>
      <c r="I7" s="1405"/>
      <c r="J7" s="1405"/>
      <c r="K7" s="1405"/>
      <c r="L7" s="1406"/>
      <c r="Q7" s="103"/>
    </row>
    <row r="8" spans="1:17" ht="129" customHeight="1" x14ac:dyDescent="0.25">
      <c r="A8" s="1404" t="s">
        <v>274</v>
      </c>
      <c r="B8" s="1405"/>
      <c r="C8" s="1405"/>
      <c r="D8" s="1405"/>
      <c r="E8" s="1405"/>
      <c r="F8" s="1405"/>
      <c r="G8" s="1405"/>
      <c r="H8" s="1405"/>
      <c r="I8" s="1405"/>
      <c r="J8" s="1405"/>
      <c r="K8" s="1405"/>
      <c r="L8" s="1406"/>
    </row>
    <row r="9" spans="1:17" ht="125.25" customHeight="1" x14ac:dyDescent="0.25">
      <c r="A9" s="1404" t="s">
        <v>275</v>
      </c>
      <c r="B9" s="1405"/>
      <c r="C9" s="1405"/>
      <c r="D9" s="1405"/>
      <c r="E9" s="1405"/>
      <c r="F9" s="1405"/>
      <c r="G9" s="1405"/>
      <c r="H9" s="1405"/>
      <c r="I9" s="1405"/>
      <c r="J9" s="1405"/>
      <c r="K9" s="1405"/>
      <c r="L9" s="1406"/>
    </row>
    <row r="10" spans="1:17" ht="69.75" customHeight="1" x14ac:dyDescent="0.25">
      <c r="A10" s="1404" t="s">
        <v>276</v>
      </c>
      <c r="B10" s="1405"/>
      <c r="C10" s="1405"/>
      <c r="D10" s="1405"/>
      <c r="E10" s="1405"/>
      <c r="F10" s="1405"/>
      <c r="G10" s="1405"/>
      <c r="H10" s="1405"/>
      <c r="I10" s="1405"/>
      <c r="J10" s="1405"/>
      <c r="K10" s="1405"/>
      <c r="L10" s="1406"/>
    </row>
    <row r="11" spans="1:17" ht="42" customHeight="1" x14ac:dyDescent="0.25">
      <c r="A11" s="1404" t="s">
        <v>365</v>
      </c>
      <c r="B11" s="1405"/>
      <c r="C11" s="1405"/>
      <c r="D11" s="1405"/>
      <c r="E11" s="1405"/>
      <c r="F11" s="1405"/>
      <c r="G11" s="1405"/>
      <c r="H11" s="1405"/>
      <c r="I11" s="1405"/>
      <c r="J11" s="1405"/>
      <c r="K11" s="1405"/>
      <c r="L11" s="1406"/>
    </row>
    <row r="12" spans="1:17" ht="71.25" customHeight="1" x14ac:dyDescent="0.25">
      <c r="A12" s="1404" t="s">
        <v>277</v>
      </c>
      <c r="B12" s="1405"/>
      <c r="C12" s="1405"/>
      <c r="D12" s="1405"/>
      <c r="E12" s="1405"/>
      <c r="F12" s="1405"/>
      <c r="G12" s="1405"/>
      <c r="H12" s="1405"/>
      <c r="I12" s="1405"/>
      <c r="J12" s="1405"/>
      <c r="K12" s="1405"/>
      <c r="L12" s="1406"/>
    </row>
    <row r="13" spans="1:17" ht="69" customHeight="1" x14ac:dyDescent="0.25">
      <c r="A13" s="1407" t="s">
        <v>278</v>
      </c>
      <c r="B13" s="1408"/>
      <c r="C13" s="1408"/>
      <c r="D13" s="1408"/>
      <c r="E13" s="1408"/>
      <c r="F13" s="1408"/>
      <c r="G13" s="1408"/>
      <c r="H13" s="1408"/>
      <c r="I13" s="1408"/>
      <c r="J13" s="1408"/>
      <c r="K13" s="1408"/>
      <c r="L13" s="1409"/>
    </row>
    <row r="14" spans="1:17" hidden="1" x14ac:dyDescent="0.25">
      <c r="A14" t="s">
        <v>366</v>
      </c>
    </row>
    <row r="17" ht="86.25" customHeight="1" x14ac:dyDescent="0.25"/>
    <row r="20" ht="38.25" customHeight="1" x14ac:dyDescent="0.25"/>
    <row r="23" ht="45.75" customHeight="1" x14ac:dyDescent="0.25"/>
    <row r="24" ht="41.25" customHeight="1" x14ac:dyDescent="0.25"/>
    <row r="27" ht="14.25" customHeight="1" x14ac:dyDescent="0.25"/>
    <row r="35" spans="5:8" ht="73.5" customHeight="1" x14ac:dyDescent="0.25"/>
    <row r="40" spans="5:8" x14ac:dyDescent="0.25">
      <c r="E40" s="217"/>
      <c r="F40" s="217"/>
      <c r="G40" s="217"/>
      <c r="H40" s="217"/>
    </row>
    <row r="41" spans="5:8" x14ac:dyDescent="0.25">
      <c r="E41" s="217"/>
      <c r="F41" s="217"/>
      <c r="G41" s="217"/>
      <c r="H41" s="217"/>
    </row>
    <row r="44" spans="5:8" ht="78" customHeight="1" x14ac:dyDescent="0.25"/>
  </sheetData>
  <mergeCells count="11">
    <mergeCell ref="A1:O1"/>
    <mergeCell ref="A12:L12"/>
    <mergeCell ref="A13:L13"/>
    <mergeCell ref="A6:L6"/>
    <mergeCell ref="A7:L7"/>
    <mergeCell ref="A8:L8"/>
    <mergeCell ref="A9:L9"/>
    <mergeCell ref="A10:L10"/>
    <mergeCell ref="A11:L11"/>
    <mergeCell ref="A2:L2"/>
    <mergeCell ref="A3:L4"/>
  </mergeCells>
  <printOptions horizontalCentered="1" verticalCentered="1"/>
  <pageMargins left="1.2736614173228347" right="0.70866141732283472" top="0.74803149606299213" bottom="0.74803149606299213" header="0.31496062992125984" footer="0.31496062992125984"/>
  <pageSetup paperSize="9" scale="57"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theme="3" tint="0.59999389629810485"/>
  </sheetPr>
  <dimension ref="A2:P100"/>
  <sheetViews>
    <sheetView workbookViewId="0"/>
  </sheetViews>
  <sheetFormatPr baseColWidth="10" defaultColWidth="11.42578125" defaultRowHeight="14.25" x14ac:dyDescent="0.2"/>
  <cols>
    <col min="1" max="1" width="21.140625" style="9" customWidth="1"/>
    <col min="2" max="2" width="11.140625" style="9" customWidth="1"/>
    <col min="3" max="3" width="16" style="9" customWidth="1"/>
    <col min="4" max="4" width="10.140625" style="9" customWidth="1"/>
    <col min="5" max="5" width="12.7109375" style="9" customWidth="1"/>
    <col min="6" max="7" width="11.5703125" style="9" customWidth="1"/>
    <col min="8" max="8" width="16.42578125" style="9" customWidth="1"/>
    <col min="9" max="9" width="11.5703125" style="9" customWidth="1"/>
    <col min="10" max="10" width="16.28515625" style="9" customWidth="1"/>
    <col min="11" max="11" width="16.42578125" style="9" customWidth="1"/>
    <col min="12" max="13" width="11.5703125" style="9" customWidth="1"/>
    <col min="14" max="14" width="17.28515625" style="9" customWidth="1"/>
    <col min="15" max="15" width="5.7109375" style="9" bestFit="1" customWidth="1"/>
    <col min="16" max="27" width="5.28515625" style="9" bestFit="1" customWidth="1"/>
    <col min="28" max="16384" width="11.42578125" style="9"/>
  </cols>
  <sheetData>
    <row r="2" spans="1:10" ht="15" customHeight="1" thickBot="1" x14ac:dyDescent="0.3">
      <c r="C2" s="20"/>
      <c r="D2" s="1419" t="s">
        <v>94</v>
      </c>
      <c r="E2" s="1419"/>
      <c r="F2" s="1419" t="s">
        <v>196</v>
      </c>
      <c r="G2" s="1419"/>
      <c r="H2" s="1420" t="s">
        <v>243</v>
      </c>
      <c r="I2" s="1421"/>
      <c r="J2" s="1421"/>
    </row>
    <row r="3" spans="1:10" ht="25.5" customHeight="1" thickBot="1" x14ac:dyDescent="0.3">
      <c r="A3" s="249" t="s">
        <v>197</v>
      </c>
      <c r="D3" s="111" t="s">
        <v>195</v>
      </c>
      <c r="E3" s="11" t="s">
        <v>194</v>
      </c>
      <c r="F3" s="111" t="s">
        <v>195</v>
      </c>
      <c r="G3" s="11" t="s">
        <v>194</v>
      </c>
    </row>
    <row r="4" spans="1:10" x14ac:dyDescent="0.2">
      <c r="B4" s="10" t="s">
        <v>187</v>
      </c>
      <c r="C4" s="248">
        <v>861993</v>
      </c>
      <c r="D4" s="247">
        <v>0</v>
      </c>
      <c r="E4" s="12">
        <v>0.1</v>
      </c>
      <c r="F4" s="247">
        <v>0</v>
      </c>
      <c r="G4" s="12">
        <v>0</v>
      </c>
      <c r="J4" s="21"/>
    </row>
    <row r="5" spans="1:10" x14ac:dyDescent="0.2">
      <c r="B5" s="10" t="s">
        <v>193</v>
      </c>
      <c r="C5" s="248">
        <v>863051.66122291004</v>
      </c>
      <c r="D5" s="247">
        <v>0.2</v>
      </c>
      <c r="E5" s="12">
        <v>0.5</v>
      </c>
      <c r="F5" s="247">
        <v>0.2</v>
      </c>
      <c r="G5" s="12">
        <v>1.0639230827073756E-2</v>
      </c>
      <c r="J5" s="21"/>
    </row>
    <row r="6" spans="1:10" x14ac:dyDescent="0.2">
      <c r="B6" s="10"/>
      <c r="C6" s="248"/>
      <c r="D6" s="247"/>
      <c r="E6" s="12"/>
      <c r="F6" s="247"/>
      <c r="G6" s="12"/>
      <c r="J6" s="21"/>
    </row>
    <row r="7" spans="1:10" x14ac:dyDescent="0.2">
      <c r="B7" s="10"/>
      <c r="C7" s="248"/>
      <c r="D7" s="247"/>
      <c r="E7" s="12"/>
      <c r="F7" s="247"/>
      <c r="G7" s="12"/>
    </row>
    <row r="8" spans="1:10" x14ac:dyDescent="0.2">
      <c r="B8" s="10"/>
      <c r="C8" s="248"/>
      <c r="D8" s="247"/>
      <c r="E8" s="208"/>
      <c r="F8" s="247"/>
      <c r="G8" s="208"/>
      <c r="H8" s="40"/>
    </row>
    <row r="9" spans="1:10" x14ac:dyDescent="0.2">
      <c r="B9" s="10"/>
      <c r="C9" s="248"/>
      <c r="D9" s="247"/>
      <c r="E9" s="12"/>
      <c r="F9" s="247"/>
      <c r="G9" s="12"/>
      <c r="H9" s="40"/>
    </row>
    <row r="10" spans="1:10" x14ac:dyDescent="0.2">
      <c r="B10" s="10"/>
      <c r="C10" s="248"/>
      <c r="D10" s="247"/>
      <c r="E10" s="12"/>
      <c r="F10" s="247"/>
      <c r="G10" s="12"/>
    </row>
    <row r="11" spans="1:10" x14ac:dyDescent="0.2">
      <c r="B11" s="10"/>
      <c r="C11" s="248"/>
      <c r="D11" s="247"/>
      <c r="E11" s="12"/>
      <c r="F11" s="247"/>
      <c r="G11" s="12"/>
    </row>
    <row r="12" spans="1:10" x14ac:dyDescent="0.2">
      <c r="B12" s="10"/>
      <c r="C12" s="248"/>
      <c r="D12" s="247"/>
      <c r="E12" s="12"/>
      <c r="F12" s="247"/>
      <c r="G12" s="12"/>
      <c r="J12" s="114"/>
    </row>
    <row r="13" spans="1:10" x14ac:dyDescent="0.2">
      <c r="B13" s="10"/>
      <c r="C13" s="248"/>
      <c r="D13" s="247"/>
      <c r="E13" s="12"/>
      <c r="F13" s="247"/>
      <c r="G13" s="12"/>
      <c r="H13" s="40"/>
    </row>
    <row r="14" spans="1:10" ht="12" customHeight="1" x14ac:dyDescent="0.2">
      <c r="B14" s="10"/>
      <c r="C14" s="248"/>
      <c r="D14" s="247"/>
      <c r="E14" s="12"/>
      <c r="F14" s="247"/>
      <c r="G14" s="12"/>
    </row>
    <row r="15" spans="1:10" ht="15" x14ac:dyDescent="0.2">
      <c r="B15" s="10"/>
      <c r="C15" s="248"/>
      <c r="D15" s="247"/>
      <c r="E15" s="12"/>
      <c r="F15" s="247"/>
      <c r="G15" s="225"/>
    </row>
    <row r="16" spans="1:10" x14ac:dyDescent="0.2">
      <c r="C16" s="40"/>
      <c r="J16" s="112" t="s">
        <v>196</v>
      </c>
    </row>
    <row r="17" spans="1:16" ht="15.75" customHeight="1" x14ac:dyDescent="0.2"/>
    <row r="18" spans="1:16" ht="15.75" customHeight="1" x14ac:dyDescent="0.2">
      <c r="J18" s="441" t="s">
        <v>196</v>
      </c>
    </row>
    <row r="19" spans="1:16" ht="15.75" customHeight="1" x14ac:dyDescent="0.2"/>
    <row r="20" spans="1:16" ht="15.75" customHeight="1" x14ac:dyDescent="0.2"/>
    <row r="21" spans="1:16" ht="15.75" customHeight="1" x14ac:dyDescent="0.2"/>
    <row r="22" spans="1:16" ht="15.75" customHeight="1" x14ac:dyDescent="0.2"/>
    <row r="23" spans="1:16" ht="15.75" customHeight="1" x14ac:dyDescent="0.2"/>
    <row r="24" spans="1:16" ht="15.75" customHeight="1" x14ac:dyDescent="0.2"/>
    <row r="25" spans="1:16" ht="15.75" customHeight="1" x14ac:dyDescent="0.2"/>
    <row r="26" spans="1:16" ht="43.5" customHeight="1" x14ac:dyDescent="0.2"/>
    <row r="27" spans="1:16" ht="15" customHeight="1" thickBot="1" x14ac:dyDescent="0.25">
      <c r="C27" s="20"/>
      <c r="D27" s="1419" t="s">
        <v>94</v>
      </c>
      <c r="E27" s="1419"/>
      <c r="F27" s="1419" t="s">
        <v>196</v>
      </c>
      <c r="G27" s="1419"/>
    </row>
    <row r="28" spans="1:16" ht="15.75" thickBot="1" x14ac:dyDescent="0.3">
      <c r="A28" s="249" t="s">
        <v>347</v>
      </c>
      <c r="D28" s="111" t="s">
        <v>195</v>
      </c>
      <c r="E28" s="11" t="s">
        <v>194</v>
      </c>
      <c r="F28" s="111" t="s">
        <v>195</v>
      </c>
      <c r="G28" s="11" t="s">
        <v>194</v>
      </c>
    </row>
    <row r="29" spans="1:16" ht="15" x14ac:dyDescent="0.25">
      <c r="B29" s="10" t="s">
        <v>187</v>
      </c>
      <c r="C29" s="248">
        <v>208122</v>
      </c>
      <c r="D29" s="247">
        <v>0.38</v>
      </c>
      <c r="E29" s="12">
        <v>0.03</v>
      </c>
      <c r="F29" s="247">
        <v>0</v>
      </c>
      <c r="G29" s="12">
        <v>0</v>
      </c>
      <c r="H29" s="283" t="s">
        <v>346</v>
      </c>
      <c r="I29" s="284"/>
      <c r="J29" s="284"/>
      <c r="K29" s="284"/>
      <c r="L29" s="284"/>
      <c r="M29" s="284"/>
      <c r="N29" s="284"/>
      <c r="O29" s="284"/>
      <c r="P29" s="284"/>
    </row>
    <row r="30" spans="1:16" ht="15" x14ac:dyDescent="0.25">
      <c r="B30" s="10" t="s">
        <v>359</v>
      </c>
      <c r="C30" s="248">
        <v>209181.18628291003</v>
      </c>
      <c r="D30" s="247">
        <v>0.5</v>
      </c>
      <c r="E30" s="12">
        <v>0.09</v>
      </c>
      <c r="F30" s="247">
        <v>0.02</v>
      </c>
      <c r="G30" s="12">
        <v>1.3554658003028977E-2</v>
      </c>
      <c r="H30" s="283"/>
      <c r="I30" s="284"/>
      <c r="J30" s="284"/>
      <c r="K30" s="284"/>
      <c r="L30" s="284"/>
      <c r="M30" s="284"/>
      <c r="N30" s="284"/>
      <c r="O30" s="284"/>
      <c r="P30" s="284"/>
    </row>
    <row r="31" spans="1:16" ht="15" x14ac:dyDescent="0.25">
      <c r="B31" s="10"/>
      <c r="C31" s="248"/>
      <c r="D31" s="247"/>
      <c r="E31" s="12"/>
      <c r="F31" s="247"/>
      <c r="G31" s="12"/>
      <c r="H31" s="283"/>
      <c r="I31" s="284"/>
      <c r="J31" s="284"/>
      <c r="K31" s="284"/>
      <c r="L31" s="284"/>
      <c r="M31" s="284"/>
      <c r="N31" s="284"/>
      <c r="O31" s="284"/>
      <c r="P31" s="284"/>
    </row>
    <row r="32" spans="1:16" x14ac:dyDescent="0.2">
      <c r="B32" s="10"/>
      <c r="C32" s="248"/>
      <c r="D32" s="247"/>
      <c r="E32" s="12"/>
      <c r="F32" s="247"/>
      <c r="G32" s="12"/>
    </row>
    <row r="33" spans="2:9" x14ac:dyDescent="0.2">
      <c r="B33" s="10"/>
      <c r="C33" s="248"/>
      <c r="D33" s="247"/>
      <c r="E33" s="12"/>
      <c r="F33" s="247"/>
      <c r="G33" s="12"/>
    </row>
    <row r="34" spans="2:9" x14ac:dyDescent="0.2">
      <c r="B34" s="10"/>
      <c r="C34" s="248"/>
      <c r="D34" s="247"/>
      <c r="E34" s="12"/>
      <c r="F34" s="247"/>
      <c r="G34" s="12"/>
      <c r="I34" s="112"/>
    </row>
    <row r="35" spans="2:9" x14ac:dyDescent="0.2">
      <c r="B35" s="10"/>
      <c r="C35" s="248"/>
      <c r="D35" s="247"/>
      <c r="E35" s="12"/>
      <c r="F35" s="247"/>
      <c r="G35" s="12"/>
    </row>
    <row r="36" spans="2:9" x14ac:dyDescent="0.2">
      <c r="B36" s="10"/>
      <c r="C36" s="248"/>
      <c r="D36" s="247"/>
      <c r="E36" s="12"/>
      <c r="F36" s="247"/>
      <c r="G36" s="12"/>
      <c r="I36" s="40"/>
    </row>
    <row r="37" spans="2:9" x14ac:dyDescent="0.2">
      <c r="B37" s="10"/>
      <c r="C37" s="248"/>
      <c r="D37" s="247"/>
      <c r="E37" s="12"/>
      <c r="F37" s="247"/>
      <c r="G37" s="12"/>
      <c r="H37" s="40"/>
      <c r="I37" s="40"/>
    </row>
    <row r="38" spans="2:9" x14ac:dyDescent="0.2">
      <c r="B38" s="10"/>
      <c r="C38" s="248"/>
      <c r="D38" s="247"/>
      <c r="E38" s="12"/>
      <c r="F38" s="247"/>
      <c r="G38" s="12"/>
    </row>
    <row r="39" spans="2:9" x14ac:dyDescent="0.2">
      <c r="B39" s="10"/>
      <c r="C39" s="248"/>
      <c r="D39" s="247"/>
      <c r="E39" s="12"/>
      <c r="F39" s="247"/>
      <c r="G39" s="12"/>
    </row>
    <row r="40" spans="2:9" x14ac:dyDescent="0.2">
      <c r="B40" s="10"/>
      <c r="C40" s="248"/>
      <c r="D40" s="247"/>
      <c r="E40" s="12"/>
      <c r="F40" s="247"/>
      <c r="G40" s="12"/>
    </row>
    <row r="41" spans="2:9" x14ac:dyDescent="0.2">
      <c r="B41" s="10"/>
      <c r="C41" s="248"/>
      <c r="D41" s="247"/>
      <c r="E41" s="12"/>
      <c r="F41" s="247"/>
      <c r="G41" s="12"/>
    </row>
    <row r="42" spans="2:9" x14ac:dyDescent="0.2">
      <c r="B42" s="10"/>
      <c r="C42" s="248"/>
      <c r="D42" s="247"/>
      <c r="E42" s="12"/>
      <c r="F42" s="247"/>
      <c r="G42" s="12"/>
    </row>
    <row r="43" spans="2:9" ht="15.75" customHeight="1" x14ac:dyDescent="0.2">
      <c r="B43" s="10"/>
      <c r="C43" s="248"/>
      <c r="D43" s="247"/>
      <c r="E43" s="225"/>
      <c r="F43" s="247"/>
      <c r="G43" s="225"/>
    </row>
    <row r="44" spans="2:9" ht="5.25" customHeight="1" x14ac:dyDescent="0.2"/>
    <row r="45" spans="2:9" x14ac:dyDescent="0.2">
      <c r="C45" s="40"/>
    </row>
    <row r="58" spans="1:12" ht="15" customHeight="1" thickBot="1" x14ac:dyDescent="0.25">
      <c r="C58" s="20"/>
      <c r="D58" s="1419" t="s">
        <v>94</v>
      </c>
      <c r="E58" s="1419"/>
      <c r="F58" s="1419" t="s">
        <v>196</v>
      </c>
      <c r="G58" s="1419"/>
    </row>
    <row r="59" spans="1:12" ht="15.75" thickBot="1" x14ac:dyDescent="0.3">
      <c r="A59" s="249" t="s">
        <v>348</v>
      </c>
      <c r="D59" s="111" t="s">
        <v>195</v>
      </c>
      <c r="E59" s="11" t="s">
        <v>194</v>
      </c>
      <c r="F59" s="111" t="s">
        <v>195</v>
      </c>
      <c r="G59" s="11" t="s">
        <v>194</v>
      </c>
    </row>
    <row r="60" spans="1:12" ht="15" x14ac:dyDescent="0.25">
      <c r="B60" s="10" t="s">
        <v>187</v>
      </c>
      <c r="C60" s="248">
        <v>537791</v>
      </c>
      <c r="D60" s="247">
        <v>0.38</v>
      </c>
      <c r="E60" s="12" t="e">
        <f>+#REF!</f>
        <v>#REF!</v>
      </c>
      <c r="F60" s="247">
        <v>0</v>
      </c>
      <c r="G60" s="12" t="e">
        <f>+#REF!</f>
        <v>#REF!</v>
      </c>
      <c r="H60" s="283" t="s">
        <v>345</v>
      </c>
      <c r="I60" s="284"/>
      <c r="J60" s="284"/>
      <c r="K60" s="284"/>
      <c r="L60" s="112"/>
    </row>
    <row r="61" spans="1:12" ht="15" x14ac:dyDescent="0.25">
      <c r="B61" s="10" t="s">
        <v>359</v>
      </c>
      <c r="C61" s="248">
        <v>537791</v>
      </c>
      <c r="D61" s="247">
        <v>0.5</v>
      </c>
      <c r="E61" s="12">
        <v>0.53554127002633001</v>
      </c>
      <c r="F61" s="247">
        <v>0.02</v>
      </c>
      <c r="G61" s="324">
        <v>4.4816979959852307E-3</v>
      </c>
      <c r="H61" s="283"/>
      <c r="I61" s="284"/>
      <c r="J61" s="284"/>
      <c r="K61" s="284"/>
      <c r="L61" s="112"/>
    </row>
    <row r="62" spans="1:12" ht="15" x14ac:dyDescent="0.25">
      <c r="B62" s="10" t="s">
        <v>361</v>
      </c>
      <c r="C62" s="248"/>
      <c r="D62" s="247"/>
      <c r="E62" s="12"/>
      <c r="F62" s="247"/>
      <c r="G62" s="324"/>
      <c r="H62" s="283"/>
      <c r="I62" s="284"/>
      <c r="J62" s="284"/>
      <c r="K62" s="284"/>
      <c r="L62" s="112"/>
    </row>
    <row r="63" spans="1:12" x14ac:dyDescent="0.2">
      <c r="B63" s="10" t="s">
        <v>362</v>
      </c>
      <c r="C63" s="248"/>
      <c r="D63" s="247"/>
      <c r="E63" s="12"/>
      <c r="F63" s="247"/>
      <c r="G63" s="12"/>
      <c r="H63" s="40"/>
    </row>
    <row r="64" spans="1:12" x14ac:dyDescent="0.2">
      <c r="B64" s="10" t="s">
        <v>363</v>
      </c>
      <c r="C64" s="248"/>
      <c r="D64" s="247"/>
      <c r="E64" s="12"/>
      <c r="F64" s="247"/>
      <c r="G64" s="12"/>
    </row>
    <row r="65" spans="1:7" x14ac:dyDescent="0.2">
      <c r="B65" s="10" t="s">
        <v>239</v>
      </c>
      <c r="C65" s="248"/>
      <c r="D65" s="247"/>
      <c r="E65" s="12"/>
      <c r="F65" s="247"/>
      <c r="G65" s="12"/>
    </row>
    <row r="66" spans="1:7" x14ac:dyDescent="0.2">
      <c r="A66" s="40"/>
      <c r="B66" s="10" t="s">
        <v>241</v>
      </c>
      <c r="C66" s="248"/>
      <c r="D66" s="247"/>
      <c r="E66" s="12"/>
      <c r="F66" s="247"/>
      <c r="G66" s="12"/>
    </row>
    <row r="67" spans="1:7" x14ac:dyDescent="0.2">
      <c r="B67" s="10" t="s">
        <v>367</v>
      </c>
      <c r="C67" s="248"/>
      <c r="D67" s="247"/>
      <c r="E67" s="12"/>
      <c r="F67" s="247"/>
      <c r="G67" s="12"/>
    </row>
    <row r="68" spans="1:7" x14ac:dyDescent="0.2">
      <c r="B68" s="10" t="s">
        <v>368</v>
      </c>
      <c r="C68" s="248"/>
      <c r="D68" s="247"/>
      <c r="E68" s="12"/>
      <c r="F68" s="247"/>
      <c r="G68" s="12"/>
    </row>
    <row r="69" spans="1:7" x14ac:dyDescent="0.2">
      <c r="B69" s="10" t="s">
        <v>249</v>
      </c>
      <c r="C69" s="248"/>
      <c r="D69" s="247"/>
      <c r="E69" s="12"/>
      <c r="F69" s="247"/>
      <c r="G69" s="12"/>
    </row>
    <row r="70" spans="1:7" x14ac:dyDescent="0.2">
      <c r="B70" s="10" t="s">
        <v>250</v>
      </c>
      <c r="C70" s="248"/>
      <c r="D70" s="247"/>
      <c r="E70" s="12"/>
      <c r="F70" s="247"/>
      <c r="G70" s="12"/>
    </row>
    <row r="71" spans="1:7" x14ac:dyDescent="0.2">
      <c r="B71" s="10" t="s">
        <v>349</v>
      </c>
      <c r="C71" s="248"/>
      <c r="D71" s="247"/>
      <c r="E71" s="12"/>
      <c r="F71" s="247"/>
      <c r="G71" s="12"/>
    </row>
    <row r="72" spans="1:7" x14ac:dyDescent="0.2">
      <c r="B72" s="10"/>
      <c r="C72" s="248"/>
      <c r="D72" s="247"/>
      <c r="E72" s="12"/>
      <c r="F72" s="247"/>
      <c r="G72" s="12"/>
    </row>
    <row r="73" spans="1:7" x14ac:dyDescent="0.2">
      <c r="B73" s="10"/>
      <c r="C73" s="248"/>
      <c r="D73" s="247"/>
      <c r="E73" s="12"/>
      <c r="F73" s="247"/>
      <c r="G73" s="12"/>
    </row>
    <row r="74" spans="1:7" ht="15" x14ac:dyDescent="0.2">
      <c r="B74" s="10"/>
      <c r="C74" s="248"/>
      <c r="D74" s="247"/>
      <c r="E74" s="225"/>
      <c r="F74" s="247"/>
      <c r="G74" s="225"/>
    </row>
    <row r="77" spans="1:7" ht="15" x14ac:dyDescent="0.25">
      <c r="C77" s="286"/>
    </row>
    <row r="92" spans="2:14" x14ac:dyDescent="0.2">
      <c r="C92" s="9" t="s">
        <v>69</v>
      </c>
    </row>
    <row r="94" spans="2:14" ht="20.25" customHeight="1" x14ac:dyDescent="0.2">
      <c r="B94" s="358" t="s">
        <v>297</v>
      </c>
      <c r="C94" s="359" t="s">
        <v>332</v>
      </c>
      <c r="D94" s="359" t="s">
        <v>333</v>
      </c>
      <c r="E94" s="359"/>
      <c r="F94" s="359"/>
      <c r="G94" s="359"/>
      <c r="H94" s="359"/>
      <c r="I94" s="359"/>
      <c r="J94" s="359"/>
      <c r="K94" s="359"/>
      <c r="L94" s="359"/>
      <c r="M94" s="359"/>
      <c r="N94" s="442" t="s">
        <v>349</v>
      </c>
    </row>
    <row r="95" spans="2:14" ht="15.75" customHeight="1" x14ac:dyDescent="0.2">
      <c r="B95" s="360" t="s">
        <v>158</v>
      </c>
      <c r="C95" s="285">
        <v>0.38</v>
      </c>
      <c r="D95" s="285">
        <v>0.5</v>
      </c>
      <c r="E95" s="285"/>
      <c r="F95" s="285"/>
      <c r="G95" s="285"/>
      <c r="H95" s="285"/>
      <c r="I95" s="285"/>
      <c r="J95" s="285"/>
      <c r="K95" s="285"/>
      <c r="L95" s="285"/>
      <c r="M95" s="285"/>
      <c r="N95" s="104"/>
    </row>
    <row r="96" spans="2:14" ht="15.75" customHeight="1" x14ac:dyDescent="0.2">
      <c r="B96" s="534"/>
      <c r="C96" s="315"/>
      <c r="D96" s="315"/>
      <c r="E96" s="315"/>
      <c r="F96" s="316"/>
      <c r="G96" s="316"/>
      <c r="H96" s="316"/>
      <c r="I96" s="316"/>
      <c r="J96" s="316"/>
      <c r="K96" s="316"/>
      <c r="L96" s="316"/>
      <c r="M96" s="316"/>
    </row>
    <row r="97" spans="2:14" x14ac:dyDescent="0.2">
      <c r="C97" s="9" t="s">
        <v>342</v>
      </c>
    </row>
    <row r="99" spans="2:14" ht="15" x14ac:dyDescent="0.2">
      <c r="B99" s="358" t="s">
        <v>297</v>
      </c>
      <c r="C99" s="359" t="s">
        <v>332</v>
      </c>
      <c r="D99" s="359" t="s">
        <v>333</v>
      </c>
      <c r="E99" s="359" t="s">
        <v>329</v>
      </c>
      <c r="F99" s="359" t="s">
        <v>330</v>
      </c>
      <c r="G99" s="359" t="s">
        <v>244</v>
      </c>
      <c r="H99" s="359" t="s">
        <v>245</v>
      </c>
      <c r="I99" s="359" t="s">
        <v>246</v>
      </c>
      <c r="J99" s="359" t="s">
        <v>247</v>
      </c>
      <c r="K99" s="359" t="s">
        <v>248</v>
      </c>
      <c r="L99" s="359" t="s">
        <v>249</v>
      </c>
      <c r="M99" s="359" t="s">
        <v>250</v>
      </c>
      <c r="N99" s="442" t="s">
        <v>349</v>
      </c>
    </row>
    <row r="100" spans="2:14" ht="15" x14ac:dyDescent="0.2">
      <c r="B100" s="360" t="s">
        <v>158</v>
      </c>
      <c r="C100" s="285">
        <v>0</v>
      </c>
      <c r="D100" s="285">
        <v>0.02</v>
      </c>
      <c r="E100" s="285"/>
      <c r="F100" s="285"/>
      <c r="G100" s="285"/>
      <c r="H100" s="285"/>
      <c r="I100" s="285"/>
      <c r="J100" s="285"/>
      <c r="K100" s="285"/>
      <c r="L100" s="285"/>
      <c r="M100" s="285"/>
      <c r="N100" s="104"/>
    </row>
  </sheetData>
  <mergeCells count="7">
    <mergeCell ref="D58:E58"/>
    <mergeCell ref="F58:G58"/>
    <mergeCell ref="D2:E2"/>
    <mergeCell ref="F2:G2"/>
    <mergeCell ref="H2:J2"/>
    <mergeCell ref="D27:E27"/>
    <mergeCell ref="F27:G27"/>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B1:J27"/>
  <sheetViews>
    <sheetView topLeftCell="A4" workbookViewId="0">
      <selection activeCell="F15" sqref="F15"/>
    </sheetView>
  </sheetViews>
  <sheetFormatPr baseColWidth="10" defaultRowHeight="15" x14ac:dyDescent="0.25"/>
  <cols>
    <col min="2" max="2" width="24.140625" customWidth="1"/>
    <col min="3" max="3" width="23.140625" customWidth="1"/>
    <col min="4" max="4" width="19.85546875" customWidth="1"/>
    <col min="5" max="5" width="15.85546875" customWidth="1"/>
    <col min="6" max="6" width="22" customWidth="1"/>
    <col min="7" max="7" width="19.140625" customWidth="1"/>
    <col min="8" max="9" width="18.5703125" customWidth="1"/>
    <col min="10" max="10" width="14.7109375" style="213" bestFit="1" customWidth="1"/>
  </cols>
  <sheetData>
    <row r="1" spans="2:10" x14ac:dyDescent="0.25">
      <c r="B1" s="206" t="str">
        <f>+'CONSOLIDADO '!A20</f>
        <v xml:space="preserve"> Ejecución vigencia 2026. 31 agosto 2026</v>
      </c>
    </row>
    <row r="2" spans="2:10" ht="15" customHeight="1" thickBot="1" x14ac:dyDescent="0.3">
      <c r="D2" s="1"/>
    </row>
    <row r="3" spans="2:10" ht="25.5" customHeight="1" thickBot="1" x14ac:dyDescent="0.3">
      <c r="B3" s="1422" t="str">
        <f>+'CONSOLIDADO '!A20</f>
        <v xml:space="preserve"> Ejecución vigencia 2026. 31 agosto 2026</v>
      </c>
      <c r="C3" s="1423"/>
      <c r="D3" s="1423"/>
      <c r="E3" s="1423"/>
      <c r="F3" s="1423"/>
      <c r="G3" s="1423"/>
      <c r="H3" s="1423"/>
      <c r="I3" s="1423"/>
      <c r="J3" s="1424"/>
    </row>
    <row r="4" spans="2:10" ht="32.25" thickBot="1" x14ac:dyDescent="0.3">
      <c r="B4" s="469" t="s">
        <v>299</v>
      </c>
      <c r="C4" s="469" t="s">
        <v>300</v>
      </c>
      <c r="D4" s="469" t="s">
        <v>335</v>
      </c>
      <c r="E4" s="469" t="s">
        <v>301</v>
      </c>
      <c r="F4" s="472" t="s">
        <v>310</v>
      </c>
      <c r="G4" s="472" t="s">
        <v>311</v>
      </c>
      <c r="H4" s="472" t="s">
        <v>312</v>
      </c>
      <c r="I4" s="472" t="s">
        <v>313</v>
      </c>
      <c r="J4" s="472" t="s">
        <v>433</v>
      </c>
    </row>
    <row r="5" spans="2:10" ht="19.5" thickBot="1" x14ac:dyDescent="0.3">
      <c r="B5" s="1427" t="s">
        <v>331</v>
      </c>
      <c r="C5" s="205" t="s">
        <v>302</v>
      </c>
      <c r="D5" s="456">
        <f>+'CONSOLIDADO '!B13</f>
        <v>1114963.5883860001</v>
      </c>
      <c r="E5" s="457">
        <f>+'CONSOLIDADO '!F13</f>
        <v>1025073.1328495502</v>
      </c>
      <c r="F5" s="457">
        <f>+'CONSOLIDADO '!J13</f>
        <v>844390.65522043</v>
      </c>
      <c r="G5" s="204">
        <f>+F5/E5</f>
        <v>0.82373698828019237</v>
      </c>
      <c r="H5" s="457">
        <f>+'CONSOLIDADO '!M13</f>
        <v>221741.50252783997</v>
      </c>
      <c r="I5" s="204">
        <f>+H5/E5</f>
        <v>0.21631773911723909</v>
      </c>
      <c r="J5" s="457" t="e">
        <f>+'CONSOLIDADO '!P13</f>
        <v>#REF!</v>
      </c>
    </row>
    <row r="6" spans="2:10" ht="19.5" thickBot="1" x14ac:dyDescent="0.3">
      <c r="B6" s="1428"/>
      <c r="C6" s="205" t="s">
        <v>305</v>
      </c>
      <c r="D6" s="456">
        <f>+'CONSOLIDADO '!B15</f>
        <v>314006.69872500002</v>
      </c>
      <c r="E6" s="457">
        <f>+'CONSOLIDADO '!F15</f>
        <v>247697.02499522001</v>
      </c>
      <c r="F6" s="457">
        <f>+'CONSOLIDADO '!J15</f>
        <v>177357.52299013996</v>
      </c>
      <c r="G6" s="204">
        <f>+F6/E6</f>
        <v>0.716026052366041</v>
      </c>
      <c r="H6" s="457">
        <f>+'CONSOLIDADO '!M14</f>
        <v>51112.832734629999</v>
      </c>
      <c r="I6" s="204">
        <f t="shared" ref="I6:I21" si="0">+H6/E6</f>
        <v>0.20635222702257469</v>
      </c>
      <c r="J6" s="457" t="e">
        <f>+'CONSOLIDADO '!P15</f>
        <v>#REF!</v>
      </c>
    </row>
    <row r="7" spans="2:10" ht="19.5" thickBot="1" x14ac:dyDescent="0.3">
      <c r="B7" s="1428"/>
      <c r="C7" s="205" t="s">
        <v>303</v>
      </c>
      <c r="D7" s="456">
        <f>+'CONSOLIDADO '!B18</f>
        <v>0</v>
      </c>
      <c r="E7" s="457">
        <f>+'DATOS REGALIAS'!F18</f>
        <v>0</v>
      </c>
      <c r="F7" s="457">
        <f>+'DATOS REGALIAS'!L18</f>
        <v>0</v>
      </c>
      <c r="G7" s="204">
        <f>+IF(ISERROR(F7/E7),0,F7/E7)</f>
        <v>0</v>
      </c>
      <c r="H7" s="457">
        <f>+'DATOS REGALIAS'!L18</f>
        <v>0</v>
      </c>
      <c r="I7" s="204">
        <v>0</v>
      </c>
      <c r="J7" s="457">
        <f>+'CONSOLIDADO '!P18</f>
        <v>0</v>
      </c>
    </row>
    <row r="8" spans="2:10" ht="19.5" thickBot="1" x14ac:dyDescent="0.3">
      <c r="B8" s="1429"/>
      <c r="C8" s="257" t="s">
        <v>304</v>
      </c>
      <c r="D8" s="458">
        <f>+D5+D6+D7</f>
        <v>1428970.2871110002</v>
      </c>
      <c r="E8" s="459">
        <f>+E5+E6+E7</f>
        <v>1272770.1578447702</v>
      </c>
      <c r="F8" s="459">
        <f>+F5+F6+F7</f>
        <v>1021748.17821057</v>
      </c>
      <c r="G8" s="258">
        <f>+F8/E8</f>
        <v>0.80277509015511084</v>
      </c>
      <c r="H8" s="459">
        <f>+H5+H6+H7</f>
        <v>272854.33526246995</v>
      </c>
      <c r="I8" s="258">
        <f t="shared" si="0"/>
        <v>0.21437832556076306</v>
      </c>
      <c r="J8" s="459" t="e">
        <f>+J5+J7+J6</f>
        <v>#REF!</v>
      </c>
    </row>
    <row r="9" spans="2:10" ht="39.75" customHeight="1" thickBot="1" x14ac:dyDescent="0.3">
      <c r="B9" s="1427" t="s">
        <v>306</v>
      </c>
      <c r="C9" s="205" t="s">
        <v>302</v>
      </c>
      <c r="D9" s="456" t="e">
        <f>+#REF!-#REF!</f>
        <v>#REF!</v>
      </c>
      <c r="E9" s="460" t="e">
        <f>+#REF!-#REF!</f>
        <v>#REF!</v>
      </c>
      <c r="F9" s="457" t="e">
        <f>+#REF!-#REF!</f>
        <v>#REF!</v>
      </c>
      <c r="G9" s="204" t="e">
        <f t="shared" ref="G9:G21" si="1">+F9/E9</f>
        <v>#REF!</v>
      </c>
      <c r="H9" s="457" t="e">
        <f>+#REF!-#REF!</f>
        <v>#REF!</v>
      </c>
      <c r="I9" s="204" t="e">
        <f t="shared" si="0"/>
        <v>#REF!</v>
      </c>
      <c r="J9" s="457" t="e">
        <f>+#REF!-#REF!</f>
        <v>#REF!</v>
      </c>
    </row>
    <row r="10" spans="2:10" ht="39.75" customHeight="1" thickBot="1" x14ac:dyDescent="0.3">
      <c r="B10" s="1428"/>
      <c r="C10" s="317" t="s">
        <v>343</v>
      </c>
      <c r="D10" s="456" t="e">
        <f>+#REF!</f>
        <v>#REF!</v>
      </c>
      <c r="E10" s="460" t="e">
        <f>+#REF!</f>
        <v>#REF!</v>
      </c>
      <c r="F10" s="457" t="e">
        <f>+#REF!</f>
        <v>#REF!</v>
      </c>
      <c r="G10" s="204" t="e">
        <f>+F10/E10</f>
        <v>#REF!</v>
      </c>
      <c r="H10" s="457" t="e">
        <f>+#REF!</f>
        <v>#REF!</v>
      </c>
      <c r="I10" s="204" t="e">
        <f>+H10/E10</f>
        <v>#REF!</v>
      </c>
      <c r="J10" s="457" t="e">
        <f>+#REF!</f>
        <v>#REF!</v>
      </c>
    </row>
    <row r="11" spans="2:10" ht="19.5" thickBot="1" x14ac:dyDescent="0.3">
      <c r="B11" s="1428"/>
      <c r="C11" s="205" t="s">
        <v>305</v>
      </c>
      <c r="D11" s="456" t="e">
        <f>+#REF!</f>
        <v>#REF!</v>
      </c>
      <c r="E11" s="457" t="e">
        <f>+#REF!</f>
        <v>#REF!</v>
      </c>
      <c r="F11" s="457" t="e">
        <f>+#REF!</f>
        <v>#REF!</v>
      </c>
      <c r="G11" s="204" t="e">
        <f t="shared" si="1"/>
        <v>#REF!</v>
      </c>
      <c r="H11" s="457" t="e">
        <f>+#REF!</f>
        <v>#REF!</v>
      </c>
      <c r="I11" s="204" t="e">
        <f t="shared" si="0"/>
        <v>#REF!</v>
      </c>
      <c r="J11" s="457" t="e">
        <f>+#REF!</f>
        <v>#REF!</v>
      </c>
    </row>
    <row r="12" spans="2:10" ht="19.5" thickBot="1" x14ac:dyDescent="0.3">
      <c r="B12" s="1429"/>
      <c r="C12" s="257" t="s">
        <v>304</v>
      </c>
      <c r="D12" s="458" t="e">
        <f>+D9+D10+D11</f>
        <v>#REF!</v>
      </c>
      <c r="E12" s="458" t="e">
        <f>+E9+E10+E11</f>
        <v>#REF!</v>
      </c>
      <c r="F12" s="458" t="e">
        <f>+F9+F10+F11</f>
        <v>#REF!</v>
      </c>
      <c r="G12" s="258" t="e">
        <f t="shared" si="1"/>
        <v>#REF!</v>
      </c>
      <c r="H12" s="459" t="e">
        <f>+H9+H11+H10</f>
        <v>#REF!</v>
      </c>
      <c r="I12" s="258" t="e">
        <f>+H12/E12</f>
        <v>#REF!</v>
      </c>
      <c r="J12" s="458" t="e">
        <f>+J9+J11+J10</f>
        <v>#REF!</v>
      </c>
    </row>
    <row r="13" spans="2:10" ht="19.5" thickBot="1" x14ac:dyDescent="0.3">
      <c r="B13" s="1427" t="s">
        <v>307</v>
      </c>
      <c r="C13" s="205" t="s">
        <v>302</v>
      </c>
      <c r="D13" s="456" t="e">
        <f>+#REF!</f>
        <v>#REF!</v>
      </c>
      <c r="E13" s="457" t="e">
        <f>+#REF!</f>
        <v>#REF!</v>
      </c>
      <c r="F13" s="457" t="e">
        <f>+#REF!</f>
        <v>#REF!</v>
      </c>
      <c r="G13" s="204" t="e">
        <f t="shared" si="1"/>
        <v>#REF!</v>
      </c>
      <c r="H13" s="457" t="e">
        <f>+#REF!</f>
        <v>#REF!</v>
      </c>
      <c r="I13" s="204" t="e">
        <f t="shared" si="0"/>
        <v>#REF!</v>
      </c>
      <c r="J13" s="457" t="e">
        <f>+#REF!</f>
        <v>#REF!</v>
      </c>
    </row>
    <row r="14" spans="2:10" ht="19.5" thickBot="1" x14ac:dyDescent="0.3">
      <c r="B14" s="1428"/>
      <c r="C14" s="205" t="s">
        <v>305</v>
      </c>
      <c r="D14" s="456" t="e">
        <f>+#REF!</f>
        <v>#REF!</v>
      </c>
      <c r="E14" s="457" t="e">
        <f>+#REF!</f>
        <v>#REF!</v>
      </c>
      <c r="F14" s="457" t="e">
        <f>+#REF!</f>
        <v>#REF!</v>
      </c>
      <c r="G14" s="204" t="e">
        <f t="shared" si="1"/>
        <v>#REF!</v>
      </c>
      <c r="H14" s="457" t="e">
        <f>+#REF!</f>
        <v>#REF!</v>
      </c>
      <c r="I14" s="204" t="e">
        <f t="shared" si="0"/>
        <v>#REF!</v>
      </c>
      <c r="J14" s="457" t="e">
        <f>+#REF!</f>
        <v>#REF!</v>
      </c>
    </row>
    <row r="15" spans="2:10" ht="19.5" thickBot="1" x14ac:dyDescent="0.3">
      <c r="B15" s="1429"/>
      <c r="C15" s="257" t="s">
        <v>304</v>
      </c>
      <c r="D15" s="458" t="e">
        <f>+D13+D14</f>
        <v>#REF!</v>
      </c>
      <c r="E15" s="459" t="e">
        <f>+E13+E14</f>
        <v>#REF!</v>
      </c>
      <c r="F15" s="459" t="e">
        <f>+F13+F14</f>
        <v>#REF!</v>
      </c>
      <c r="G15" s="258" t="e">
        <f t="shared" si="1"/>
        <v>#REF!</v>
      </c>
      <c r="H15" s="459" t="e">
        <f>+H13+H14</f>
        <v>#REF!</v>
      </c>
      <c r="I15" s="258" t="e">
        <f>+H15/E15</f>
        <v>#REF!</v>
      </c>
      <c r="J15" s="459" t="e">
        <f>+J13+J14</f>
        <v>#REF!</v>
      </c>
    </row>
    <row r="16" spans="2:10" ht="39.75" customHeight="1" thickBot="1" x14ac:dyDescent="0.3">
      <c r="B16" s="1427" t="s">
        <v>308</v>
      </c>
      <c r="C16" s="205" t="s">
        <v>302</v>
      </c>
      <c r="D16" s="456" t="e">
        <f>+#REF!</f>
        <v>#REF!</v>
      </c>
      <c r="E16" s="470" t="e">
        <f>+#REF!</f>
        <v>#REF!</v>
      </c>
      <c r="F16" s="457" t="e">
        <f>+#REF!</f>
        <v>#REF!</v>
      </c>
      <c r="G16" s="204" t="e">
        <f t="shared" si="1"/>
        <v>#REF!</v>
      </c>
      <c r="H16" s="457" t="e">
        <f>+#REF!</f>
        <v>#REF!</v>
      </c>
      <c r="I16" s="204" t="e">
        <f t="shared" si="0"/>
        <v>#REF!</v>
      </c>
      <c r="J16" s="457" t="e">
        <f>+#REF!</f>
        <v>#REF!</v>
      </c>
    </row>
    <row r="17" spans="2:10" ht="19.5" thickBot="1" x14ac:dyDescent="0.3">
      <c r="B17" s="1428"/>
      <c r="C17" s="205" t="s">
        <v>305</v>
      </c>
      <c r="D17" s="456" t="e">
        <f>+#REF!</f>
        <v>#REF!</v>
      </c>
      <c r="E17" s="470" t="e">
        <f>+#REF!</f>
        <v>#REF!</v>
      </c>
      <c r="F17" s="457" t="e">
        <f>+#REF!</f>
        <v>#REF!</v>
      </c>
      <c r="G17" s="204" t="e">
        <f t="shared" si="1"/>
        <v>#REF!</v>
      </c>
      <c r="H17" s="457" t="e">
        <f>+#REF!</f>
        <v>#REF!</v>
      </c>
      <c r="I17" s="204" t="e">
        <f t="shared" si="0"/>
        <v>#REF!</v>
      </c>
      <c r="J17" s="457" t="e">
        <f>+#REF!</f>
        <v>#REF!</v>
      </c>
    </row>
    <row r="18" spans="2:10" ht="19.5" thickBot="1" x14ac:dyDescent="0.3">
      <c r="B18" s="1429"/>
      <c r="C18" s="257" t="s">
        <v>304</v>
      </c>
      <c r="D18" s="458" t="e">
        <f>+D16+D17</f>
        <v>#REF!</v>
      </c>
      <c r="E18" s="459" t="e">
        <f>+E16+E17</f>
        <v>#REF!</v>
      </c>
      <c r="F18" s="459" t="e">
        <f>+F16+F17</f>
        <v>#REF!</v>
      </c>
      <c r="G18" s="258" t="e">
        <f t="shared" si="1"/>
        <v>#REF!</v>
      </c>
      <c r="H18" s="459" t="e">
        <f>+H16+H17</f>
        <v>#REF!</v>
      </c>
      <c r="I18" s="258" t="e">
        <f t="shared" si="0"/>
        <v>#REF!</v>
      </c>
      <c r="J18" s="459" t="e">
        <f>+J16+J17</f>
        <v>#REF!</v>
      </c>
    </row>
    <row r="19" spans="2:10" ht="39.75" customHeight="1" thickBot="1" x14ac:dyDescent="0.3">
      <c r="B19" s="1427" t="s">
        <v>309</v>
      </c>
      <c r="C19" s="205" t="s">
        <v>302</v>
      </c>
      <c r="D19" s="456" t="e">
        <f>+#REF!</f>
        <v>#REF!</v>
      </c>
      <c r="E19" s="457" t="e">
        <f>+#REF!</f>
        <v>#REF!</v>
      </c>
      <c r="F19" s="457" t="e">
        <f>+#REF!</f>
        <v>#REF!</v>
      </c>
      <c r="G19" s="204" t="e">
        <f t="shared" si="1"/>
        <v>#REF!</v>
      </c>
      <c r="H19" s="457" t="e">
        <f>+#REF!</f>
        <v>#REF!</v>
      </c>
      <c r="I19" s="204" t="e">
        <f t="shared" si="0"/>
        <v>#REF!</v>
      </c>
      <c r="J19" s="457" t="e">
        <f>+#REF!</f>
        <v>#REF!</v>
      </c>
    </row>
    <row r="20" spans="2:10" ht="19.5" thickBot="1" x14ac:dyDescent="0.3">
      <c r="B20" s="1428"/>
      <c r="C20" s="205" t="s">
        <v>305</v>
      </c>
      <c r="D20" s="456" t="e">
        <f>+#REF!</f>
        <v>#REF!</v>
      </c>
      <c r="E20" s="457" t="e">
        <f>+#REF!</f>
        <v>#REF!</v>
      </c>
      <c r="F20" s="457" t="e">
        <f>+#REF!</f>
        <v>#REF!</v>
      </c>
      <c r="G20" s="204" t="e">
        <f t="shared" si="1"/>
        <v>#REF!</v>
      </c>
      <c r="H20" s="461" t="e">
        <f>+#REF!</f>
        <v>#REF!</v>
      </c>
      <c r="I20" s="204" t="e">
        <f t="shared" si="0"/>
        <v>#REF!</v>
      </c>
      <c r="J20" s="461" t="e">
        <f>+#REF!</f>
        <v>#REF!</v>
      </c>
    </row>
    <row r="21" spans="2:10" ht="19.5" thickBot="1" x14ac:dyDescent="0.3">
      <c r="B21" s="1429"/>
      <c r="C21" s="257" t="s">
        <v>304</v>
      </c>
      <c r="D21" s="458" t="e">
        <f>+D19+D20</f>
        <v>#REF!</v>
      </c>
      <c r="E21" s="459" t="e">
        <f>+E19+E20</f>
        <v>#REF!</v>
      </c>
      <c r="F21" s="459" t="e">
        <f>+F19+F20</f>
        <v>#REF!</v>
      </c>
      <c r="G21" s="258" t="e">
        <f t="shared" si="1"/>
        <v>#REF!</v>
      </c>
      <c r="H21" s="459" t="e">
        <f>+H19+H20</f>
        <v>#REF!</v>
      </c>
      <c r="I21" s="258" t="e">
        <f t="shared" si="0"/>
        <v>#REF!</v>
      </c>
      <c r="J21" s="459" t="e">
        <f>+J19+J20</f>
        <v>#REF!</v>
      </c>
    </row>
    <row r="22" spans="2:10" ht="19.5" thickBot="1" x14ac:dyDescent="0.3">
      <c r="B22" s="1430" t="s">
        <v>66</v>
      </c>
      <c r="C22" s="1431"/>
      <c r="D22" s="471" t="e">
        <f>+D8+D12+D15+D18+D21</f>
        <v>#REF!</v>
      </c>
      <c r="E22" s="462" t="e">
        <f>+E8+E12+E15+E18+E21</f>
        <v>#REF!</v>
      </c>
      <c r="F22" s="462" t="e">
        <f>+F8+F12+F15+F18+F21</f>
        <v>#REF!</v>
      </c>
      <c r="G22" s="274" t="e">
        <f>+F22/E22</f>
        <v>#REF!</v>
      </c>
      <c r="H22" s="462" t="e">
        <f>+H8+H12+H15+H18+H21</f>
        <v>#REF!</v>
      </c>
      <c r="I22" s="274" t="e">
        <f>+H22/E22</f>
        <v>#REF!</v>
      </c>
      <c r="J22" s="462" t="e">
        <f>+J8+J12+J15+J18+J21</f>
        <v>#REF!</v>
      </c>
    </row>
    <row r="23" spans="2:10" x14ac:dyDescent="0.25">
      <c r="B23" s="1425"/>
      <c r="C23" s="1426"/>
      <c r="D23" s="1426"/>
      <c r="E23" s="1426"/>
      <c r="F23" s="1426"/>
      <c r="G23" s="1426"/>
      <c r="H23" s="1426"/>
      <c r="I23" s="1426"/>
    </row>
    <row r="24" spans="2:10" x14ac:dyDescent="0.25">
      <c r="E24" s="1"/>
    </row>
    <row r="25" spans="2:10" x14ac:dyDescent="0.25">
      <c r="D25" s="1"/>
      <c r="E25" s="1"/>
    </row>
    <row r="26" spans="2:10" x14ac:dyDescent="0.25">
      <c r="E26" s="1"/>
    </row>
    <row r="27" spans="2:10" x14ac:dyDescent="0.25">
      <c r="E27" s="1"/>
    </row>
  </sheetData>
  <mergeCells count="8">
    <mergeCell ref="B3:J3"/>
    <mergeCell ref="B23:I23"/>
    <mergeCell ref="B5:B8"/>
    <mergeCell ref="B9:B12"/>
    <mergeCell ref="B13:B15"/>
    <mergeCell ref="B16:B18"/>
    <mergeCell ref="B19:B21"/>
    <mergeCell ref="B22:C2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2:M12"/>
  <sheetViews>
    <sheetView workbookViewId="0">
      <selection activeCell="L21" sqref="L21"/>
    </sheetView>
  </sheetViews>
  <sheetFormatPr baseColWidth="10" defaultColWidth="9.140625" defaultRowHeight="15" x14ac:dyDescent="0.25"/>
  <cols>
    <col min="1" max="1" width="29.28515625" customWidth="1"/>
    <col min="2" max="2" width="14" customWidth="1"/>
    <col min="3" max="3" width="16.28515625" customWidth="1"/>
    <col min="4" max="4" width="11.85546875" customWidth="1"/>
    <col min="5" max="5" width="19.85546875" customWidth="1"/>
    <col min="6" max="6" width="12.85546875" customWidth="1"/>
    <col min="7" max="7" width="14.5703125" customWidth="1"/>
    <col min="8" max="8" width="18.42578125" customWidth="1"/>
    <col min="9" max="9" width="15.7109375" customWidth="1"/>
    <col min="10" max="10" width="16.7109375" customWidth="1"/>
    <col min="11" max="11" width="13.85546875" customWidth="1"/>
    <col min="12" max="12" width="13.5703125" customWidth="1"/>
  </cols>
  <sheetData>
    <row r="2" spans="1:13" ht="15.75" thickBot="1" x14ac:dyDescent="0.3">
      <c r="A2" s="109" t="s">
        <v>84</v>
      </c>
    </row>
    <row r="3" spans="1:13" ht="29.25" customHeight="1" thickBot="1" x14ac:dyDescent="0.3">
      <c r="A3" s="1432" t="s">
        <v>88</v>
      </c>
      <c r="B3" s="1433"/>
      <c r="C3" s="1433"/>
      <c r="D3" s="1433"/>
      <c r="E3" s="1433"/>
      <c r="F3" s="1433"/>
      <c r="G3" s="1433"/>
      <c r="H3" s="1433"/>
      <c r="I3" s="1433"/>
      <c r="J3" s="1433"/>
      <c r="K3" s="1433"/>
      <c r="L3" s="1434"/>
    </row>
    <row r="4" spans="1:13" ht="52.5" customHeight="1" thickBot="1" x14ac:dyDescent="0.3">
      <c r="A4" s="399" t="s">
        <v>60</v>
      </c>
      <c r="B4" s="380" t="s">
        <v>89</v>
      </c>
      <c r="C4" s="380" t="s">
        <v>38</v>
      </c>
      <c r="D4" s="380" t="s">
        <v>92</v>
      </c>
      <c r="E4" s="380" t="s">
        <v>93</v>
      </c>
      <c r="F4" s="381" t="s">
        <v>24</v>
      </c>
      <c r="G4" s="380" t="s">
        <v>317</v>
      </c>
      <c r="H4" s="381" t="s">
        <v>39</v>
      </c>
      <c r="I4" s="382" t="s">
        <v>25</v>
      </c>
      <c r="J4" s="381" t="s">
        <v>62</v>
      </c>
      <c r="K4" s="381" t="s">
        <v>76</v>
      </c>
      <c r="L4" s="384" t="s">
        <v>41</v>
      </c>
    </row>
    <row r="5" spans="1:13" ht="28.5" customHeight="1" x14ac:dyDescent="0.25">
      <c r="A5" s="139" t="s">
        <v>43</v>
      </c>
      <c r="B5" s="140" t="e">
        <f>+#REF!</f>
        <v>#REF!</v>
      </c>
      <c r="C5" s="141" t="e">
        <f>+#REF!</f>
        <v>#REF!</v>
      </c>
      <c r="D5" s="141" t="e">
        <f>+#REF!</f>
        <v>#REF!</v>
      </c>
      <c r="E5" s="141" t="e">
        <f>+#REF!</f>
        <v>#REF!</v>
      </c>
      <c r="F5" s="141" t="e">
        <f>+#REF!</f>
        <v>#REF!</v>
      </c>
      <c r="G5" s="239" t="e">
        <f>+F5/E5</f>
        <v>#REF!</v>
      </c>
      <c r="H5" s="141" t="e">
        <f t="shared" ref="H5:H11" si="0">+E5-F5</f>
        <v>#REF!</v>
      </c>
      <c r="I5" s="141" t="e">
        <f>+#REF!</f>
        <v>#REF!</v>
      </c>
      <c r="J5" s="142" t="e">
        <f t="shared" ref="J5:J11" si="1">+I5/E5</f>
        <v>#REF!</v>
      </c>
      <c r="K5" s="141" t="e">
        <f>+#REF!</f>
        <v>#REF!</v>
      </c>
      <c r="L5" s="145" t="e">
        <f t="shared" ref="L5:L11" si="2">+K5/E5</f>
        <v>#REF!</v>
      </c>
    </row>
    <row r="6" spans="1:13" ht="34.5" customHeight="1" x14ac:dyDescent="0.25">
      <c r="A6" s="134" t="s">
        <v>146</v>
      </c>
      <c r="B6" s="130" t="e">
        <f>+#REF!</f>
        <v>#REF!</v>
      </c>
      <c r="C6" s="122" t="e">
        <f>+#REF!</f>
        <v>#REF!</v>
      </c>
      <c r="D6" s="122" t="e">
        <f>+#REF!</f>
        <v>#REF!</v>
      </c>
      <c r="E6" s="122" t="e">
        <f>+#REF!</f>
        <v>#REF!</v>
      </c>
      <c r="F6" s="122" t="e">
        <f>+#REF!</f>
        <v>#REF!</v>
      </c>
      <c r="G6" s="240" t="e">
        <f t="shared" ref="G6:G11" si="3">+F6/E6</f>
        <v>#REF!</v>
      </c>
      <c r="H6" s="122" t="e">
        <f t="shared" si="0"/>
        <v>#REF!</v>
      </c>
      <c r="I6" s="122" t="e">
        <f>+#REF!</f>
        <v>#REF!</v>
      </c>
      <c r="J6" s="143" t="e">
        <f t="shared" si="1"/>
        <v>#REF!</v>
      </c>
      <c r="K6" s="122" t="e">
        <f>+#REF!</f>
        <v>#REF!</v>
      </c>
      <c r="L6" s="146" t="e">
        <f t="shared" si="2"/>
        <v>#REF!</v>
      </c>
    </row>
    <row r="7" spans="1:13" ht="48" customHeight="1" x14ac:dyDescent="0.25">
      <c r="A7" s="134" t="s">
        <v>147</v>
      </c>
      <c r="B7" s="130" t="e">
        <f>+#REF!</f>
        <v>#REF!</v>
      </c>
      <c r="C7" s="122" t="e">
        <f>+#REF!</f>
        <v>#REF!</v>
      </c>
      <c r="D7" s="122" t="e">
        <f>+#REF!</f>
        <v>#REF!</v>
      </c>
      <c r="E7" s="122" t="e">
        <f>+#REF!</f>
        <v>#REF!</v>
      </c>
      <c r="F7" s="122" t="e">
        <f>+#REF!+#REF!</f>
        <v>#REF!</v>
      </c>
      <c r="G7" s="240" t="e">
        <f t="shared" si="3"/>
        <v>#REF!</v>
      </c>
      <c r="H7" s="122" t="e">
        <f t="shared" si="0"/>
        <v>#REF!</v>
      </c>
      <c r="I7" s="122" t="e">
        <f>+#REF!+#REF!</f>
        <v>#REF!</v>
      </c>
      <c r="J7" s="143" t="e">
        <f t="shared" si="1"/>
        <v>#REF!</v>
      </c>
      <c r="K7" s="122" t="e">
        <f>+#REF!</f>
        <v>#REF!</v>
      </c>
      <c r="L7" s="146" t="e">
        <f t="shared" si="2"/>
        <v>#REF!</v>
      </c>
    </row>
    <row r="8" spans="1:13" ht="27" customHeight="1" x14ac:dyDescent="0.25">
      <c r="A8" s="406" t="s">
        <v>46</v>
      </c>
      <c r="B8" s="407" t="e">
        <f>+#REF!</f>
        <v>#REF!</v>
      </c>
      <c r="C8" s="408" t="e">
        <f>+#REF!</f>
        <v>#REF!</v>
      </c>
      <c r="D8" s="408" t="e">
        <f>+#REF!</f>
        <v>#REF!</v>
      </c>
      <c r="E8" s="408" t="e">
        <f>+#REF!</f>
        <v>#REF!</v>
      </c>
      <c r="F8" s="408" t="e">
        <f>SUM(F5:F7)</f>
        <v>#REF!</v>
      </c>
      <c r="G8" s="409" t="e">
        <f t="shared" si="3"/>
        <v>#REF!</v>
      </c>
      <c r="H8" s="408" t="e">
        <f t="shared" si="0"/>
        <v>#REF!</v>
      </c>
      <c r="I8" s="408" t="e">
        <f>SUM(I5:I7)</f>
        <v>#REF!</v>
      </c>
      <c r="J8" s="410" t="e">
        <f>+I8/E8</f>
        <v>#REF!</v>
      </c>
      <c r="K8" s="408" t="e">
        <f>+#REF!</f>
        <v>#REF!</v>
      </c>
      <c r="L8" s="411" t="e">
        <f t="shared" si="2"/>
        <v>#REF!</v>
      </c>
    </row>
    <row r="9" spans="1:13" ht="25.5" customHeight="1" x14ac:dyDescent="0.25">
      <c r="A9" s="131" t="s">
        <v>45</v>
      </c>
      <c r="B9" s="130" t="e">
        <f>+#REF!</f>
        <v>#REF!</v>
      </c>
      <c r="C9" s="122" t="e">
        <f>+#REF!</f>
        <v>#REF!</v>
      </c>
      <c r="D9" s="125" t="e">
        <f>+#REF!</f>
        <v>#REF!</v>
      </c>
      <c r="E9" s="125" t="e">
        <f>+#REF!</f>
        <v>#REF!</v>
      </c>
      <c r="F9" s="122" t="e">
        <f>+#REF!</f>
        <v>#REF!</v>
      </c>
      <c r="G9" s="241" t="e">
        <f t="shared" si="3"/>
        <v>#REF!</v>
      </c>
      <c r="H9" s="122" t="e">
        <f t="shared" si="0"/>
        <v>#REF!</v>
      </c>
      <c r="I9" s="122" t="e">
        <f>+#REF!</f>
        <v>#REF!</v>
      </c>
      <c r="J9" s="144" t="e">
        <f t="shared" si="1"/>
        <v>#REF!</v>
      </c>
      <c r="K9" s="122" t="e">
        <f>+#REF!</f>
        <v>#REF!</v>
      </c>
      <c r="L9" s="147" t="e">
        <f t="shared" si="2"/>
        <v>#REF!</v>
      </c>
      <c r="M9" s="41"/>
    </row>
    <row r="10" spans="1:13" ht="28.5" customHeight="1" thickBot="1" x14ac:dyDescent="0.3">
      <c r="A10" s="412" t="s">
        <v>78</v>
      </c>
      <c r="B10" s="413" t="e">
        <f>+#REF!</f>
        <v>#REF!</v>
      </c>
      <c r="C10" s="414" t="e">
        <f>+#REF!</f>
        <v>#REF!</v>
      </c>
      <c r="D10" s="414" t="e">
        <f>+#REF!</f>
        <v>#REF!</v>
      </c>
      <c r="E10" s="414" t="e">
        <f>+#REF!</f>
        <v>#REF!</v>
      </c>
      <c r="F10" s="414" t="e">
        <f>+F9</f>
        <v>#REF!</v>
      </c>
      <c r="G10" s="415" t="e">
        <f t="shared" si="3"/>
        <v>#REF!</v>
      </c>
      <c r="H10" s="414" t="e">
        <f t="shared" si="0"/>
        <v>#REF!</v>
      </c>
      <c r="I10" s="414" t="e">
        <f>+#REF!</f>
        <v>#REF!</v>
      </c>
      <c r="J10" s="416" t="e">
        <f t="shared" si="1"/>
        <v>#REF!</v>
      </c>
      <c r="K10" s="414" t="e">
        <f>+#REF!</f>
        <v>#REF!</v>
      </c>
      <c r="L10" s="417" t="e">
        <f t="shared" si="2"/>
        <v>#REF!</v>
      </c>
    </row>
    <row r="11" spans="1:13" ht="24.75" customHeight="1" thickBot="1" x14ac:dyDescent="0.3">
      <c r="A11" s="400" t="s">
        <v>66</v>
      </c>
      <c r="B11" s="401" t="e">
        <f>+B10+B8</f>
        <v>#REF!</v>
      </c>
      <c r="C11" s="402" t="e">
        <f>+C10+C8</f>
        <v>#REF!</v>
      </c>
      <c r="D11" s="402" t="e">
        <f>+D10+D8</f>
        <v>#REF!</v>
      </c>
      <c r="E11" s="402" t="e">
        <f>+E10+E8</f>
        <v>#REF!</v>
      </c>
      <c r="F11" s="402" t="e">
        <f>+F10+F8</f>
        <v>#REF!</v>
      </c>
      <c r="G11" s="403" t="e">
        <f t="shared" si="3"/>
        <v>#REF!</v>
      </c>
      <c r="H11" s="402" t="e">
        <f t="shared" si="0"/>
        <v>#REF!</v>
      </c>
      <c r="I11" s="402" t="e">
        <f>+I10+I8</f>
        <v>#REF!</v>
      </c>
      <c r="J11" s="404" t="e">
        <f t="shared" si="1"/>
        <v>#REF!</v>
      </c>
      <c r="K11" s="402" t="e">
        <f>+K10+K8</f>
        <v>#REF!</v>
      </c>
      <c r="L11" s="405" t="e">
        <f t="shared" si="2"/>
        <v>#REF!</v>
      </c>
    </row>
    <row r="12" spans="1:13" x14ac:dyDescent="0.25">
      <c r="L12" s="8"/>
    </row>
  </sheetData>
  <mergeCells count="1">
    <mergeCell ref="A3:L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3:L13"/>
  <sheetViews>
    <sheetView workbookViewId="0">
      <selection activeCell="E22" sqref="E22"/>
    </sheetView>
  </sheetViews>
  <sheetFormatPr baseColWidth="10" defaultColWidth="9.140625" defaultRowHeight="15" x14ac:dyDescent="0.25"/>
  <cols>
    <col min="1" max="1" width="25.42578125" customWidth="1"/>
    <col min="2" max="2" width="14.85546875" customWidth="1"/>
    <col min="3" max="3" width="13.85546875" customWidth="1"/>
    <col min="4" max="4" width="12.140625" customWidth="1"/>
    <col min="5" max="8" width="16.7109375" customWidth="1"/>
    <col min="9" max="10" width="15.42578125" customWidth="1"/>
    <col min="11" max="11" width="13.42578125" customWidth="1"/>
    <col min="12" max="12" width="13.140625" customWidth="1"/>
  </cols>
  <sheetData>
    <row r="3" spans="1:12" ht="15.75" thickBot="1" x14ac:dyDescent="0.3">
      <c r="A3" s="109" t="s">
        <v>84</v>
      </c>
    </row>
    <row r="4" spans="1:12" ht="24" thickBot="1" x14ac:dyDescent="0.3">
      <c r="A4" s="1129" t="s">
        <v>87</v>
      </c>
      <c r="B4" s="1130"/>
      <c r="C4" s="1130"/>
      <c r="D4" s="1130"/>
      <c r="E4" s="1130"/>
      <c r="F4" s="1130"/>
      <c r="G4" s="1130"/>
      <c r="H4" s="1130"/>
      <c r="I4" s="1130"/>
      <c r="J4" s="1130"/>
      <c r="K4" s="1130"/>
      <c r="L4" s="1131"/>
    </row>
    <row r="5" spans="1:12" ht="45.75" customHeight="1" thickBot="1" x14ac:dyDescent="0.3">
      <c r="A5" s="418" t="s">
        <v>60</v>
      </c>
      <c r="B5" s="419" t="s">
        <v>89</v>
      </c>
      <c r="C5" s="419" t="s">
        <v>38</v>
      </c>
      <c r="D5" s="419" t="s">
        <v>92</v>
      </c>
      <c r="E5" s="419" t="s">
        <v>93</v>
      </c>
      <c r="F5" s="420" t="s">
        <v>24</v>
      </c>
      <c r="G5" s="419" t="s">
        <v>317</v>
      </c>
      <c r="H5" s="419" t="s">
        <v>151</v>
      </c>
      <c r="I5" s="421" t="s">
        <v>25</v>
      </c>
      <c r="J5" s="422" t="s">
        <v>40</v>
      </c>
      <c r="K5" s="420" t="s">
        <v>76</v>
      </c>
      <c r="L5" s="423" t="s">
        <v>41</v>
      </c>
    </row>
    <row r="6" spans="1:12" ht="39.75" customHeight="1" x14ac:dyDescent="0.25">
      <c r="A6" s="157" t="s">
        <v>43</v>
      </c>
      <c r="B6" s="158" t="e">
        <f>+#REF!</f>
        <v>#REF!</v>
      </c>
      <c r="C6" s="159" t="e">
        <f>+#REF!</f>
        <v>#REF!</v>
      </c>
      <c r="D6" s="159" t="e">
        <f>+#REF!</f>
        <v>#REF!</v>
      </c>
      <c r="E6" s="159" t="e">
        <f>+#REF!</f>
        <v>#REF!</v>
      </c>
      <c r="F6" s="161" t="e">
        <f>+#REF!</f>
        <v>#REF!</v>
      </c>
      <c r="G6" s="242" t="e">
        <f>+F6/E6</f>
        <v>#REF!</v>
      </c>
      <c r="H6" s="162" t="e">
        <f t="shared" ref="H6:H13" si="0">+E6-F6</f>
        <v>#REF!</v>
      </c>
      <c r="I6" s="159" t="e">
        <f>+#REF!</f>
        <v>#REF!</v>
      </c>
      <c r="J6" s="160" t="e">
        <f t="shared" ref="J6:J13" si="1">+I6/E6</f>
        <v>#REF!</v>
      </c>
      <c r="K6" s="159" t="e">
        <f>+#REF!</f>
        <v>#REF!</v>
      </c>
      <c r="L6" s="163" t="e">
        <f t="shared" ref="L6:L13" si="2">+K6/E6</f>
        <v>#REF!</v>
      </c>
    </row>
    <row r="7" spans="1:12" ht="25.5" x14ac:dyDescent="0.25">
      <c r="A7" s="135" t="s">
        <v>146</v>
      </c>
      <c r="B7" s="164" t="e">
        <f>+#REF!</f>
        <v>#REF!</v>
      </c>
      <c r="C7" s="165" t="e">
        <f>+#REF!</f>
        <v>#REF!</v>
      </c>
      <c r="D7" s="165" t="e">
        <f>+#REF!</f>
        <v>#REF!</v>
      </c>
      <c r="E7" s="165" t="e">
        <f>+#REF!</f>
        <v>#REF!</v>
      </c>
      <c r="F7" s="124" t="e">
        <f>+#REF!</f>
        <v>#REF!</v>
      </c>
      <c r="G7" s="240" t="e">
        <f t="shared" ref="G7:G13" si="3">+F7/E7</f>
        <v>#REF!</v>
      </c>
      <c r="H7" s="166" t="e">
        <f t="shared" si="0"/>
        <v>#REF!</v>
      </c>
      <c r="I7" s="165" t="e">
        <f>+#REF!</f>
        <v>#REF!</v>
      </c>
      <c r="J7" s="123" t="e">
        <f t="shared" si="1"/>
        <v>#REF!</v>
      </c>
      <c r="K7" s="165" t="e">
        <f>+#REF!</f>
        <v>#REF!</v>
      </c>
      <c r="L7" s="132" t="e">
        <f t="shared" si="2"/>
        <v>#REF!</v>
      </c>
    </row>
    <row r="8" spans="1:12" ht="34.5" customHeight="1" x14ac:dyDescent="0.25">
      <c r="A8" s="135" t="s">
        <v>64</v>
      </c>
      <c r="B8" s="164" t="e">
        <f>+#REF!</f>
        <v>#REF!</v>
      </c>
      <c r="C8" s="165" t="e">
        <f>+#REF!</f>
        <v>#REF!</v>
      </c>
      <c r="D8" s="165" t="e">
        <f>+#REF!</f>
        <v>#REF!</v>
      </c>
      <c r="E8" s="165" t="e">
        <f>+#REF!</f>
        <v>#REF!</v>
      </c>
      <c r="F8" s="124" t="e">
        <f>+#REF!</f>
        <v>#REF!</v>
      </c>
      <c r="G8" s="240" t="e">
        <f t="shared" si="3"/>
        <v>#REF!</v>
      </c>
      <c r="H8" s="166" t="e">
        <f t="shared" si="0"/>
        <v>#REF!</v>
      </c>
      <c r="I8" s="165" t="e">
        <f>+#REF!</f>
        <v>#REF!</v>
      </c>
      <c r="J8" s="123" t="e">
        <f t="shared" si="1"/>
        <v>#REF!</v>
      </c>
      <c r="K8" s="165" t="e">
        <f>+#REF!</f>
        <v>#REF!</v>
      </c>
      <c r="L8" s="132" t="e">
        <f t="shared" si="2"/>
        <v>#REF!</v>
      </c>
    </row>
    <row r="9" spans="1:12" ht="38.25" x14ac:dyDescent="0.25">
      <c r="A9" s="135" t="s">
        <v>147</v>
      </c>
      <c r="B9" s="164" t="e">
        <f>+#REF!</f>
        <v>#REF!</v>
      </c>
      <c r="C9" s="165" t="e">
        <f>+#REF!</f>
        <v>#REF!</v>
      </c>
      <c r="D9" s="165" t="e">
        <f>+#REF!</f>
        <v>#REF!</v>
      </c>
      <c r="E9" s="165" t="e">
        <f>+#REF!</f>
        <v>#REF!</v>
      </c>
      <c r="F9" s="124" t="e">
        <f>+#REF!</f>
        <v>#REF!</v>
      </c>
      <c r="G9" s="240" t="e">
        <f t="shared" si="3"/>
        <v>#REF!</v>
      </c>
      <c r="H9" s="166" t="e">
        <f t="shared" si="0"/>
        <v>#REF!</v>
      </c>
      <c r="I9" s="165" t="e">
        <f>+#REF!</f>
        <v>#REF!</v>
      </c>
      <c r="J9" s="123" t="e">
        <f t="shared" si="1"/>
        <v>#REF!</v>
      </c>
      <c r="K9" s="165" t="e">
        <f>+#REF!</f>
        <v>#REF!</v>
      </c>
      <c r="L9" s="132" t="e">
        <f t="shared" si="2"/>
        <v>#REF!</v>
      </c>
    </row>
    <row r="10" spans="1:12" ht="23.25" customHeight="1" x14ac:dyDescent="0.25">
      <c r="A10" s="385" t="s">
        <v>46</v>
      </c>
      <c r="B10" s="430" t="e">
        <f>+#REF!</f>
        <v>#REF!</v>
      </c>
      <c r="C10" s="431" t="e">
        <f>+#REF!</f>
        <v>#REF!</v>
      </c>
      <c r="D10" s="431" t="e">
        <f>+#REF!</f>
        <v>#REF!</v>
      </c>
      <c r="E10" s="431" t="e">
        <f>+#REF!</f>
        <v>#REF!</v>
      </c>
      <c r="F10" s="432" t="e">
        <f>SUM(F6:F9)</f>
        <v>#REF!</v>
      </c>
      <c r="G10" s="409" t="e">
        <f t="shared" si="3"/>
        <v>#REF!</v>
      </c>
      <c r="H10" s="433" t="e">
        <f t="shared" si="0"/>
        <v>#REF!</v>
      </c>
      <c r="I10" s="431" t="e">
        <f>+#REF!</f>
        <v>#REF!</v>
      </c>
      <c r="J10" s="434" t="e">
        <f t="shared" si="1"/>
        <v>#REF!</v>
      </c>
      <c r="K10" s="431" t="e">
        <f>+#REF!</f>
        <v>#REF!</v>
      </c>
      <c r="L10" s="435" t="e">
        <f t="shared" si="2"/>
        <v>#REF!</v>
      </c>
    </row>
    <row r="11" spans="1:12" ht="26.25" customHeight="1" x14ac:dyDescent="0.25">
      <c r="A11" s="135" t="s">
        <v>45</v>
      </c>
      <c r="B11" s="164" t="e">
        <f>+#REF!</f>
        <v>#REF!</v>
      </c>
      <c r="C11" s="165" t="e">
        <f>+#REF!</f>
        <v>#REF!</v>
      </c>
      <c r="D11" s="167" t="e">
        <f>+#REF!</f>
        <v>#REF!</v>
      </c>
      <c r="E11" s="167" t="e">
        <f>+#REF!</f>
        <v>#REF!</v>
      </c>
      <c r="F11" s="124" t="e">
        <f>+#REF!</f>
        <v>#REF!</v>
      </c>
      <c r="G11" s="243" t="e">
        <f t="shared" si="3"/>
        <v>#REF!</v>
      </c>
      <c r="H11" s="166" t="e">
        <f t="shared" si="0"/>
        <v>#REF!</v>
      </c>
      <c r="I11" s="165" t="e">
        <f>+#REF!</f>
        <v>#REF!</v>
      </c>
      <c r="J11" s="126" t="e">
        <f t="shared" si="1"/>
        <v>#REF!</v>
      </c>
      <c r="K11" s="165" t="e">
        <f>+#REF!</f>
        <v>#REF!</v>
      </c>
      <c r="L11" s="133" t="e">
        <f t="shared" si="2"/>
        <v>#REF!</v>
      </c>
    </row>
    <row r="12" spans="1:12" ht="28.5" customHeight="1" thickBot="1" x14ac:dyDescent="0.3">
      <c r="A12" s="391" t="s">
        <v>78</v>
      </c>
      <c r="B12" s="436" t="e">
        <f>+B11</f>
        <v>#REF!</v>
      </c>
      <c r="C12" s="437" t="e">
        <f>+C11</f>
        <v>#REF!</v>
      </c>
      <c r="D12" s="437" t="e">
        <f>+D11</f>
        <v>#REF!</v>
      </c>
      <c r="E12" s="437" t="e">
        <f>+E11</f>
        <v>#REF!</v>
      </c>
      <c r="F12" s="438" t="e">
        <f>+F11</f>
        <v>#REF!</v>
      </c>
      <c r="G12" s="415" t="e">
        <f t="shared" si="3"/>
        <v>#REF!</v>
      </c>
      <c r="H12" s="439" t="e">
        <f t="shared" si="0"/>
        <v>#REF!</v>
      </c>
      <c r="I12" s="437" t="e">
        <f>+I11</f>
        <v>#REF!</v>
      </c>
      <c r="J12" s="415" t="e">
        <f t="shared" si="1"/>
        <v>#REF!</v>
      </c>
      <c r="K12" s="437" t="e">
        <f>+K11</f>
        <v>#REF!</v>
      </c>
      <c r="L12" s="440" t="e">
        <f t="shared" si="2"/>
        <v>#REF!</v>
      </c>
    </row>
    <row r="13" spans="1:12" ht="37.5" customHeight="1" thickBot="1" x14ac:dyDescent="0.3">
      <c r="A13" s="379" t="s">
        <v>66</v>
      </c>
      <c r="B13" s="424" t="e">
        <f>+B12+B10</f>
        <v>#REF!</v>
      </c>
      <c r="C13" s="425" t="e">
        <f>+C12+C10</f>
        <v>#REF!</v>
      </c>
      <c r="D13" s="425" t="e">
        <f>+D12+D10</f>
        <v>#REF!</v>
      </c>
      <c r="E13" s="425" t="e">
        <f>+E12+E10</f>
        <v>#REF!</v>
      </c>
      <c r="F13" s="426" t="e">
        <f>+F12+F10</f>
        <v>#REF!</v>
      </c>
      <c r="G13" s="403" t="e">
        <f t="shared" si="3"/>
        <v>#REF!</v>
      </c>
      <c r="H13" s="427" t="e">
        <f t="shared" si="0"/>
        <v>#REF!</v>
      </c>
      <c r="I13" s="425" t="e">
        <f>+I12+I10</f>
        <v>#REF!</v>
      </c>
      <c r="J13" s="428" t="e">
        <f t="shared" si="1"/>
        <v>#REF!</v>
      </c>
      <c r="K13" s="425" t="e">
        <f>+K12+K10</f>
        <v>#REF!</v>
      </c>
      <c r="L13" s="429" t="e">
        <f t="shared" si="2"/>
        <v>#REF!</v>
      </c>
    </row>
  </sheetData>
  <mergeCells count="1">
    <mergeCell ref="A4:L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091F4BC67BECC44BBC243C17A016314" ma:contentTypeVersion="15" ma:contentTypeDescription="Crear nuevo documento." ma:contentTypeScope="" ma:versionID="6faaa4137154d4a3aac803edcfafc69d">
  <xsd:schema xmlns:xsd="http://www.w3.org/2001/XMLSchema" xmlns:xs="http://www.w3.org/2001/XMLSchema" xmlns:p="http://schemas.microsoft.com/office/2006/metadata/properties" xmlns:ns3="8757c181-039b-4fd3-b5b4-f193ecef8269" xmlns:ns4="c5d639e7-08af-42bc-b232-172a9ace2326" targetNamespace="http://schemas.microsoft.com/office/2006/metadata/properties" ma:root="true" ma:fieldsID="7291b31ea943f17129855ceeca7baa3e" ns3:_="" ns4:_="">
    <xsd:import namespace="8757c181-039b-4fd3-b5b4-f193ecef8269"/>
    <xsd:import namespace="c5d639e7-08af-42bc-b232-172a9ace232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57c181-039b-4fd3-b5b4-f193ecef826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d639e7-08af-42bc-b232-172a9ace232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5d639e7-08af-42bc-b232-172a9ace2326" xsi:nil="true"/>
  </documentManagement>
</p:properties>
</file>

<file path=customXml/itemProps1.xml><?xml version="1.0" encoding="utf-8"?>
<ds:datastoreItem xmlns:ds="http://schemas.openxmlformats.org/officeDocument/2006/customXml" ds:itemID="{2F030F1C-56FA-4B25-AB2A-D40507FD9057}">
  <ds:schemaRefs>
    <ds:schemaRef ds:uri="http://schemas.microsoft.com/sharepoint/v3/contenttype/forms"/>
  </ds:schemaRefs>
</ds:datastoreItem>
</file>

<file path=customXml/itemProps2.xml><?xml version="1.0" encoding="utf-8"?>
<ds:datastoreItem xmlns:ds="http://schemas.openxmlformats.org/officeDocument/2006/customXml" ds:itemID="{383532CA-881C-4AF4-A8C0-6D0807F83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57c181-039b-4fd3-b5b4-f193ecef8269"/>
    <ds:schemaRef ds:uri="c5d639e7-08af-42bc-b232-172a9ace2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002F94-5BAD-4CB9-87B8-BF82D0A4D982}">
  <ds:schemaRefs>
    <ds:schemaRef ds:uri="http://purl.org/dc/term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c5d639e7-08af-42bc-b232-172a9ace2326"/>
    <ds:schemaRef ds:uri="http://schemas.microsoft.com/office/infopath/2007/PartnerControls"/>
    <ds:schemaRef ds:uri="8757c181-039b-4fd3-b5b4-f193ecef8269"/>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15</vt:i4>
      </vt:variant>
      <vt:variant>
        <vt:lpstr>Rangos con nombre</vt:lpstr>
      </vt:variant>
      <vt:variant>
        <vt:i4>18</vt:i4>
      </vt:variant>
    </vt:vector>
  </HeadingPairs>
  <TitlesOfParts>
    <vt:vector size="33" baseType="lpstr">
      <vt:lpstr>SENTENCI 2025</vt:lpstr>
      <vt:lpstr>UNP</vt:lpstr>
      <vt:lpstr>CUADRO SENTENCIA</vt:lpstr>
      <vt:lpstr>NASA KIWE</vt:lpstr>
      <vt:lpstr>DECRETO1477_2026</vt:lpstr>
      <vt:lpstr>CONSOLIDADO </vt:lpstr>
      <vt:lpstr>POR DIRECCIONES</vt:lpstr>
      <vt:lpstr>ALERTAS DIRECCIONES</vt:lpstr>
      <vt:lpstr>DATOS REGALIAS</vt:lpstr>
      <vt:lpstr>CONSOLIDADO SECTOR INTERIOR</vt:lpstr>
      <vt:lpstr>GLOSARIO</vt:lpstr>
      <vt:lpstr>GRAFICAS DE TENDENCIA </vt:lpstr>
      <vt:lpstr>Comparativo Sector</vt:lpstr>
      <vt:lpstr>BOMBEROS</vt:lpstr>
      <vt:lpstr>DER AUTOR</vt:lpstr>
      <vt:lpstr>'ALERTAS DIRECCIONES'!Área_de_impresión</vt:lpstr>
      <vt:lpstr>'CONSOLIDADO '!Área_de_impresión</vt:lpstr>
      <vt:lpstr>DECRETO1477_2026!Área_de_impresión</vt:lpstr>
      <vt:lpstr>GLOSARIO!Área_de_impresión</vt:lpstr>
      <vt:lpstr>'POR DIRECCIONES'!Área_de_impresión</vt:lpstr>
      <vt:lpstr>'ALERTAS DIRECCIONES'!Print_Area</vt:lpstr>
      <vt:lpstr>'CONSOLIDADO '!Print_Area</vt:lpstr>
      <vt:lpstr>'DATOS REGALIAS'!Print_Area</vt:lpstr>
      <vt:lpstr>DECRETO1477_2026!Print_Area</vt:lpstr>
      <vt:lpstr>GLOSARIO!Print_Area</vt:lpstr>
      <vt:lpstr>'POR DIRECCIONES'!Print_Area</vt:lpstr>
      <vt:lpstr>'ALERTAS DIRECCIONES'!Print_Titles</vt:lpstr>
      <vt:lpstr>'CONSOLIDADO '!Print_Titles</vt:lpstr>
      <vt:lpstr>DECRETO1477_2026!Print_Titles</vt:lpstr>
      <vt:lpstr>'POR DIRECCIONES'!Print_Titles</vt:lpstr>
      <vt:lpstr>'ALERTAS DIRECCIONES'!Títulos_a_imprimir</vt:lpstr>
      <vt:lpstr>DECRETO1477_2026!Títulos_a_imprimir</vt:lpstr>
      <vt:lpstr>'POR DIRECCIONES'!Títulos_a_imprimir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Elena Blanco Barrera</dc:creator>
  <cp:lastModifiedBy>Henry Euclides Pineda Prieto</cp:lastModifiedBy>
  <cp:lastPrinted>2025-05-21T16:19:13Z</cp:lastPrinted>
  <dcterms:created xsi:type="dcterms:W3CDTF">2015-10-22T11:50:38Z</dcterms:created>
  <dcterms:modified xsi:type="dcterms:W3CDTF">2026-09-04T12:16:12Z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0x0101004091F4BC67BECC44BBC243C17A016314</vt:lpwstr>
  </property>
</Properties>
</file>